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85" windowWidth="9600" windowHeight="6420" tabRatio="854" activeTab="0"/>
  </bookViews>
  <sheets>
    <sheet name="Szybki przegląd" sheetId="1" r:id="rId1"/>
    <sheet name="Asortyment produktów" sheetId="2" r:id="rId2"/>
    <sheet name="Trasy przewozu" sheetId="3" r:id="rId3"/>
    <sheet name="Obsada stanowisk" sheetId="4" r:id="rId4"/>
    <sheet name="Maksymalizacja wpływów" sheetId="5" r:id="rId5"/>
    <sheet name="Portfel papierów wartościowych" sheetId="6" r:id="rId6"/>
    <sheet name="Projektowanie inżynierskie" sheetId="7" r:id="rId7"/>
  </sheets>
  <definedNames>
    <definedName name="BudgetTab" localSheetId="0">'Szybki przegląd'!$B$191:$F$192</definedName>
    <definedName name="BudgetTab">#REF!</definedName>
    <definedName name="C_">'Projektowanie inżynierskie'!$G$10</definedName>
    <definedName name="L_">'Projektowanie inżynierskie'!$G$9</definedName>
    <definedName name="q_t_">'Projektowanie inżynierskie'!$G$15</definedName>
    <definedName name="q0">'Projektowanie inżynierskie'!$G$6</definedName>
    <definedName name="R_">'Projektowanie inżynierskie'!$G$12</definedName>
    <definedName name="solver_adj" localSheetId="1" hidden="1">'Asortyment produktów'!$D$9:$F$9</definedName>
    <definedName name="solver_adj" localSheetId="4" hidden="1">'Maksymalizacja wpływów'!$B$14:$G$14,'Maksymalizacja wpływów'!$B$15,'Maksymalizacja wpływów'!$E$15,'Maksymalizacja wpływów'!$B$16</definedName>
    <definedName name="solver_adj" localSheetId="3" hidden="1">'Obsada stanowisk'!$D$7:$D$13</definedName>
    <definedName name="solver_adj" localSheetId="5" hidden="1">'Portfel papierów wartościowych'!$E$10:$E$14</definedName>
    <definedName name="solver_adj" localSheetId="6" hidden="1">'Projektowanie inżynierskie'!$G$12</definedName>
    <definedName name="solver_adj" localSheetId="2" hidden="1">'Trasy przewozu'!$C$8:$G$10</definedName>
    <definedName name="solver_drv" localSheetId="1" hidden="1">1</definedName>
    <definedName name="solver_drv" localSheetId="4" hidden="1">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est" localSheetId="1" hidden="1">1</definedName>
    <definedName name="solver_est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itr" localSheetId="1" hidden="1">100</definedName>
    <definedName name="solver_itr" localSheetId="4" hidden="1">100</definedName>
    <definedName name="solver_itr" localSheetId="3" hidden="1">100</definedName>
    <definedName name="solver_itr" localSheetId="5" hidden="1">100</definedName>
    <definedName name="solver_itr" localSheetId="6" hidden="1">100</definedName>
    <definedName name="solver_itr" localSheetId="2" hidden="1">100</definedName>
    <definedName name="solver_lhs1" localSheetId="1" hidden="1">'Asortyment produktów'!$D$9:$F$9</definedName>
    <definedName name="solver_lhs1" localSheetId="4" hidden="1">'Maksymalizacja wpływów'!$B$14:$G$14</definedName>
    <definedName name="solver_lhs1" localSheetId="3" hidden="1">'Obsada stanowisk'!$F$15:$L$15</definedName>
    <definedName name="solver_lhs1" localSheetId="5" hidden="1">'Portfel papierów wartościowych'!$E$10:$E$14</definedName>
    <definedName name="solver_lhs1" localSheetId="2" hidden="1">'Trasy przewozu'!$C$8:$G$10</definedName>
    <definedName name="solver_lhs2" localSheetId="1" hidden="1">'Asortyment produktów'!$C$11:$C$15</definedName>
    <definedName name="solver_lhs2" localSheetId="4" hidden="1">'Maksymalizacja wpływów'!$B$15:$B$16</definedName>
    <definedName name="solver_lhs2" localSheetId="3" hidden="1">'Obsada stanowisk'!$D$7:$D$13</definedName>
    <definedName name="solver_lhs2" localSheetId="5" hidden="1">'Portfel papierów wartościowych'!$E$16</definedName>
    <definedName name="solver_lhs2" localSheetId="2" hidden="1">'Trasy przewozu'!$B$8:$B$10</definedName>
    <definedName name="solver_lhs3" localSheetId="4" hidden="1">'Maksymalizacja wpływów'!$E$15</definedName>
    <definedName name="solver_lhs3" localSheetId="3" hidden="1">'Obsada stanowisk'!$D$7:$D$13</definedName>
    <definedName name="solver_lhs3" localSheetId="5" hidden="1">'Portfel papierów wartościowych'!$G$18</definedName>
    <definedName name="solver_lhs3" localSheetId="2" hidden="1">'Trasy przewozu'!$C$12:$G$12</definedName>
    <definedName name="solver_lhs4" localSheetId="4" hidden="1">'Maksymalizacja wpływów'!$B$18:$H$18</definedName>
    <definedName name="solver_lhs5" localSheetId="4" hidden="1">'Maksymalizacja wpływów'!$B$14:$G$14</definedName>
    <definedName name="solver_lhs6" localSheetId="4" hidden="1">'Maksymalizacja wpływów'!$B$15:$B$16</definedName>
    <definedName name="solver_lhs7" localSheetId="4" hidden="1">'Maksymalizacja wpływów'!$E$15</definedName>
    <definedName name="solver_lhs8" localSheetId="4" hidden="1">'Maksymalizacja wpływów'!$B$18:$H$18</definedName>
    <definedName name="solver_lin" localSheetId="1" hidden="1">0</definedName>
    <definedName name="solver_lin" localSheetId="4" hidden="1">1</definedName>
    <definedName name="solver_lin" localSheetId="3" hidden="1">1</definedName>
    <definedName name="solver_lin" localSheetId="5" hidden="1">0</definedName>
    <definedName name="solver_lin" localSheetId="6" hidden="1">0</definedName>
    <definedName name="solver_lin" localSheetId="2" hidden="1">1</definedName>
    <definedName name="solver_num" localSheetId="1" hidden="1">2</definedName>
    <definedName name="solver_num" localSheetId="4" hidden="1">4</definedName>
    <definedName name="solver_num" localSheetId="3" hidden="1">3</definedName>
    <definedName name="solver_num" localSheetId="5" hidden="1">3</definedName>
    <definedName name="solver_num" localSheetId="6" hidden="1">0</definedName>
    <definedName name="solver_num" localSheetId="2" hidden="1">3</definedName>
    <definedName name="solver_nwt" localSheetId="1" hidden="1">1</definedName>
    <definedName name="solver_nwt" localSheetId="4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opt" localSheetId="1" hidden="1">'Asortyment produktów'!$D$18</definedName>
    <definedName name="solver_opt" localSheetId="4" hidden="1">'Maksymalizacja wpływów'!$H$8</definedName>
    <definedName name="solver_opt" localSheetId="3" hidden="1">'Obsada stanowisk'!$D$20</definedName>
    <definedName name="solver_opt" localSheetId="5" hidden="1">'Portfel papierów wartościowych'!$E$18</definedName>
    <definedName name="solver_opt" localSheetId="6" hidden="1">'Projektowanie inżynierskie'!$G$15</definedName>
    <definedName name="solver_opt" localSheetId="2" hidden="1">'Trasy przewozu'!$B$20</definedName>
    <definedName name="solver_pre" localSheetId="1" hidden="1">0.000001</definedName>
    <definedName name="solver_pre" localSheetId="4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rel1" localSheetId="1" hidden="1">3</definedName>
    <definedName name="solver_rel1" localSheetId="4" hidden="1">3</definedName>
    <definedName name="solver_rel1" localSheetId="3" hidden="1">3</definedName>
    <definedName name="solver_rel1" localSheetId="5" hidden="1">3</definedName>
    <definedName name="solver_rel1" localSheetId="2" hidden="1">3</definedName>
    <definedName name="solver_rel2" localSheetId="1" hidden="1">1</definedName>
    <definedName name="solver_rel2" localSheetId="4" hidden="1">3</definedName>
    <definedName name="solver_rel2" localSheetId="3" hidden="1">4</definedName>
    <definedName name="solver_rel2" localSheetId="5" hidden="1">2</definedName>
    <definedName name="solver_rel2" localSheetId="2" hidden="1">1</definedName>
    <definedName name="solver_rel3" localSheetId="4" hidden="1">3</definedName>
    <definedName name="solver_rel3" localSheetId="3" hidden="1">3</definedName>
    <definedName name="solver_rel3" localSheetId="5" hidden="1">1</definedName>
    <definedName name="solver_rel3" localSheetId="2" hidden="1">3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el8" localSheetId="4" hidden="1">3</definedName>
    <definedName name="solver_rhs1" localSheetId="1" hidden="1">0</definedName>
    <definedName name="solver_rhs1" localSheetId="4" hidden="1">0</definedName>
    <definedName name="solver_rhs1" localSheetId="3" hidden="1">'Obsada stanowisk'!$F$17:$L$17</definedName>
    <definedName name="solver_rhs1" localSheetId="5" hidden="1">0</definedName>
    <definedName name="solver_rhs1" localSheetId="2" hidden="1">0</definedName>
    <definedName name="solver_rhs2" localSheetId="1" hidden="1">'Asortyment produktów'!$B$11:$B$15</definedName>
    <definedName name="solver_rhs2" localSheetId="4" hidden="1">0</definedName>
    <definedName name="solver_rhs2" localSheetId="3" hidden="1">Integer</definedName>
    <definedName name="solver_rhs2" localSheetId="5" hidden="1">1</definedName>
    <definedName name="solver_rhs2" localSheetId="2" hidden="1">'Trasy przewozu'!$B$16:$B$18</definedName>
    <definedName name="solver_rhs3" localSheetId="4" hidden="1">0</definedName>
    <definedName name="solver_rhs3" localSheetId="3" hidden="1">0</definedName>
    <definedName name="solver_rhs3" localSheetId="5" hidden="1">0.071</definedName>
    <definedName name="solver_rhs3" localSheetId="2" hidden="1">'Trasy przewozu'!$C$14:$G$14</definedName>
    <definedName name="solver_rhs4" localSheetId="4" hidden="1">100000</definedName>
    <definedName name="solver_rhs5" localSheetId="4" hidden="1">0</definedName>
    <definedName name="solver_rhs6" localSheetId="4" hidden="1">0</definedName>
    <definedName name="solver_rhs7" localSheetId="4" hidden="1">0</definedName>
    <definedName name="solver_rhs8" localSheetId="4" hidden="1">100000</definedName>
    <definedName name="solver_scl" localSheetId="1" hidden="1">2</definedName>
    <definedName name="solver_scl" localSheetId="4" hidden="1">2</definedName>
    <definedName name="solver_scl" localSheetId="3" hidden="1">0</definedName>
    <definedName name="solver_scl" localSheetId="5" hidden="1">2</definedName>
    <definedName name="solver_scl" localSheetId="6" hidden="1">2</definedName>
    <definedName name="solver_scl" localSheetId="2" hidden="1">2</definedName>
    <definedName name="solver_sho" localSheetId="1" hidden="1">2</definedName>
    <definedName name="solver_sho" localSheetId="4" hidden="1">2</definedName>
    <definedName name="solver_sho" localSheetId="3" hidden="1">0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tim" localSheetId="1" hidden="1">100</definedName>
    <definedName name="solver_tim" localSheetId="4" hidden="1">100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im" localSheetId="2" hidden="1">100</definedName>
    <definedName name="solver_tmp" localSheetId="3" hidden="1">0</definedName>
    <definedName name="solver_tol" localSheetId="1" hidden="1">0.05</definedName>
    <definedName name="solver_tol" localSheetId="4" hidden="1">0.05</definedName>
    <definedName name="solver_tol" localSheetId="3" hidden="1">0.05</definedName>
    <definedName name="solver_tol" localSheetId="5" hidden="1">0.05</definedName>
    <definedName name="solver_tol" localSheetId="6" hidden="1">0.05</definedName>
    <definedName name="solver_tol" localSheetId="2" hidden="1">0.05</definedName>
    <definedName name="solver_typ" localSheetId="1" hidden="1">1</definedName>
    <definedName name="solver_typ" localSheetId="4" hidden="1">1</definedName>
    <definedName name="solver_typ" localSheetId="3" hidden="1">2</definedName>
    <definedName name="solver_typ" localSheetId="5" hidden="1">1</definedName>
    <definedName name="solver_typ" localSheetId="6" hidden="1">3</definedName>
    <definedName name="solver_typ" localSheetId="2" hidden="1">2</definedName>
    <definedName name="solver_val" localSheetId="1" hidden="1">0</definedName>
    <definedName name="solver_val" localSheetId="4" hidden="1">0</definedName>
    <definedName name="solver_val" localSheetId="3" hidden="1">0</definedName>
    <definedName name="solver_val" localSheetId="5" hidden="1">0</definedName>
    <definedName name="solver_val" localSheetId="6" hidden="1">0.09</definedName>
    <definedName name="solver_val" localSheetId="2" hidden="1">0</definedName>
    <definedName name="t_">'Projektowanie inżynierskie'!$G$8</definedName>
  </definedNames>
  <calcPr fullCalcOnLoad="1"/>
</workbook>
</file>

<file path=xl/sharedStrings.xml><?xml version="1.0" encoding="utf-8"?>
<sst xmlns="http://schemas.openxmlformats.org/spreadsheetml/2006/main" count="559" uniqueCount="476">
  <si>
    <t xml:space="preserve">zminimalizowania innej wartości. Na przykład można znaleźć budżet na reklamę w każdym kwartale tak, aby </t>
  </si>
  <si>
    <t xml:space="preserve">uzyskać największe zyski w całym roku. Ponieważ czynnik sezonowości w wierszu 3 wchodzi do obliczeń </t>
  </si>
  <si>
    <t xml:space="preserve">sprzedaży w wierszu 5 jako mnożnik, wydaje się logiczne, że należy przeznaczyć większy budżet na reklamę  </t>
  </si>
  <si>
    <t xml:space="preserve">w 4. kwartale, gdy wpływ na sprzedaż jest największy, a mniej w 3. kwartale, gdy wpływ jest najmniejszy. </t>
  </si>
  <si>
    <t>Solver może służyć do określenia najlepszego sposobu podziału nakładów na kwartały.</t>
  </si>
  <si>
    <t xml:space="preserve">lub zaznacz komórki B11:E11 (budżet na reklamę w każdym kwartale).  </t>
  </si>
  <si>
    <r>
      <t xml:space="preserve">Kliknij przycisk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>.</t>
    </r>
  </si>
  <si>
    <r>
      <t xml:space="preserve">zaznacz komórki H15:H18 w arkuszu.  Kliknij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>.</t>
    </r>
  </si>
  <si>
    <t xml:space="preserve">maksymalizujących lub minimalizujących inną wartość, jak wprowadzać i zmieniać ograniczenia oraz zapisać </t>
  </si>
  <si>
    <t>model.</t>
  </si>
  <si>
    <t>zasilaczy, głośników itp.  Dostawy części są ograniczone i musimy określić najbardziej zyskowny zestaw produktów</t>
  </si>
  <si>
    <t>Firma produkuje telewizory, magnetofony i kolumny głośnikowe używając standardowych części magazynowych:</t>
  </si>
  <si>
    <t>Ten model przedstawia dane dla kilku produktów, wykorzystujących wspólne części, każda o innej</t>
  </si>
  <si>
    <t>marży zysku na jednostkę.  Liczba części jest ograniczona, więc problem polega na określeniu liczb</t>
  </si>
  <si>
    <t>każdego z wytwarzanych produktów maksymalizujących zysk przy ustalonym stanie magazynu.</t>
  </si>
  <si>
    <t>Określenie problemu</t>
  </si>
  <si>
    <t>Celem jest maksymalizacja zysku</t>
  </si>
  <si>
    <t>Jednostki każdego wytwarzanego produktu</t>
  </si>
  <si>
    <t>Liczba użytych części musi być mniejsza lub</t>
  </si>
  <si>
    <t>równa liczbie części w magazynie.</t>
  </si>
  <si>
    <t xml:space="preserve">Liczba wytwarzanych produktów musi być </t>
  </si>
  <si>
    <t>większa lub równa 0.</t>
  </si>
  <si>
    <t>Formuły zysku z produktu w komórkach D17:F17 uwzględniają czynnik ^H15 pokazujący, że zysk</t>
  </si>
  <si>
    <t>na jednostkę zmniejsza się z wielkością produkcji.  H15 zawiera 0,9,co sprawia, że problem jest</t>
  </si>
  <si>
    <r>
      <t xml:space="preserve">klikniesz ponownie przycisk </t>
    </r>
    <r>
      <rPr>
        <b/>
        <sz val="8"/>
        <rFont val="MS Sans Serif"/>
        <family val="2"/>
      </rPr>
      <t>Rozwiąż,</t>
    </r>
    <r>
      <rPr>
        <sz val="8"/>
        <rFont val="MS Sans Serif"/>
        <family val="2"/>
      </rPr>
      <t xml:space="preserve"> optymalne rozwiązanie zmieni się. Zmiana ta także sprawia, że</t>
    </r>
  </si>
  <si>
    <t>problem staje się liniowy.</t>
  </si>
  <si>
    <t>nieliniowy, jeśli zmienisz H15 na 1,0, aby wskazać, że zysk nie zależy od wielkości produkcji, i</t>
  </si>
  <si>
    <t xml:space="preserve">do wytworzenia. Ponadto, zysk na wytworzonej jednostce produktu zmniejsza się ze wzrostem liczby  </t>
  </si>
  <si>
    <t>wyprodukowanych sztuk ze względu na dodatkowe bodźce finansowe niezbędne w procesie dystrybucji.</t>
  </si>
  <si>
    <t>handlowych, nie przekraczając jednocześnie wielkości podaży dostępnej z każdej fabryki i zaspokajając popyt</t>
  </si>
  <si>
    <t>wysyłki.</t>
  </si>
  <si>
    <t>magazynu.</t>
  </si>
  <si>
    <t>Liczba wyrobów wysyłanych z fabryki do każdego</t>
  </si>
  <si>
    <t>mniejsza lub równa produkcji fabryki.</t>
  </si>
  <si>
    <t>Całkowita liczba wysłanych wyrobów musi być</t>
  </si>
  <si>
    <t>Całkowita liczba wyrobów wysyłanych do magazynu</t>
  </si>
  <si>
    <t>musi być mniejsza lub równa od jego wymagań.</t>
  </si>
  <si>
    <t>lub równa 0.</t>
  </si>
  <si>
    <t>określa całkowite liczby wyrobów, jeśli wszystkie ograniczenia dostaw i wymagań są całkowite..</t>
  </si>
  <si>
    <t>Celem tego modelu jest zaplanowanie takiej obsady stanowisk, aby zapewnić wystarczającą liczbę pracowników najmniejszym</t>
  </si>
  <si>
    <t>kosztem. W przykładzie wszyscy pracownicy mają taką samą stawkę, więc koszty minimalizuje się zmniejszając liczbę pracowników</t>
  </si>
  <si>
    <t>pracujących każdego dnia.  Każdy pracownik pracuje przez pięć kolejnych dni i odpoczywa przez dwa następne dni.</t>
  </si>
  <si>
    <t>liczbie personelu każdego dnia. Każdy pracownik pracuje pięć kolejnych dni, a dwa dni odpoczywa.</t>
  </si>
  <si>
    <t>Możliwe obsady</t>
  </si>
  <si>
    <t>Celem jest zminimalizowanie płac.</t>
  </si>
  <si>
    <t>Liczba pracowników w każdej obsadzie.</t>
  </si>
  <si>
    <t>Liczba pracowników musi być większa lub równa 0.</t>
  </si>
  <si>
    <t>D7:D13=Całkowite</t>
  </si>
  <si>
    <t>Liczba pracowników musi być całkowita.</t>
  </si>
  <si>
    <t>Liczba pracowników każdego dnia musi być większa</t>
  </si>
  <si>
    <t>lub równa wymaganiom.</t>
  </si>
  <si>
    <t>Wiersze 7-13</t>
  </si>
  <si>
    <t>W tym przykładzie używa się ograniczenia do liczb całkowitych, aby rozwiązania nie były ułamkowymi liczbami pracowników</t>
  </si>
  <si>
    <r>
      <t xml:space="preserve">przycisku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 xml:space="preserve"> znacznie przyspiesza proces rozwiązywania.</t>
    </r>
  </si>
  <si>
    <t xml:space="preserve">Jeśli pracujesz w dziale finansów lub nim kierujesz, jednym z Twoich zadań jest operowanie gotówką </t>
  </si>
  <si>
    <t xml:space="preserve">i krótkoterminowe inwestowanie, które maksymalizuje wpływy z odsetek przy zachowaniu płynności finansowej.  </t>
  </si>
  <si>
    <t xml:space="preserve">Musisz zrezygnować z wysokiego oprocentowania długoterminowych inwestycji na rzecz elastycznego </t>
  </si>
  <si>
    <t>operowania funduszami, jakie oferują lokaty krótkoterminowe.</t>
  </si>
  <si>
    <t>W tym modelu obliczany jest bilans końcowy gotówki na podstawie początkowego stanu gotówki (z poprzedniego</t>
  </si>
  <si>
    <t>miesiąca) przyrostu odsetek certyfikatów depozytowych (CD), wydatków na nowe certyfikaty i wydatków na</t>
  </si>
  <si>
    <t>operacje firmowe w każdym miesiącu.</t>
  </si>
  <si>
    <t>Musisz podjąć dziewięć decyzji:  ile zainwestować w jednomiesięczne certyfikaty w miesiącach 1-6;</t>
  </si>
  <si>
    <t>sześciomiesięczne w miesiącu 1.</t>
  </si>
  <si>
    <t>Celem jest maksymalizacja odsetek.</t>
  </si>
  <si>
    <t>Sumy inwestowane w różne typy certyfikatów.</t>
  </si>
  <si>
    <t>Sumy inwestowane w różne typy certyfikatów</t>
  </si>
  <si>
    <t>muszą być większe lub równe 0.</t>
  </si>
  <si>
    <t>Końcowa kwota gotówki musi być większa lub</t>
  </si>
  <si>
    <t>równa 100 000 zł.</t>
  </si>
  <si>
    <t>Optymalne rozwiązanie określone przez Solvera pozwala zyskać 16 531 zł przez zainwestowanie wszystkiego,</t>
  </si>
  <si>
    <t>co można w certyfikaty sześciomiesięczne i trzymiesięczne, a następnie jednomiesięczne.  Rozwiązanie to</t>
  </si>
  <si>
    <t>spełnia wszystkie ograniczenia.</t>
  </si>
  <si>
    <t>Przypuśćmy jednak, że chcemy zagwarantować dość gotówki w 5. miesiącu na zakupy wyposażenia.</t>
  </si>
  <si>
    <t>Dodajemy ograniczenie, że średni okres inwestycji w 1. miesiącu nie powinien być dłuższy niż cztery miesiące.</t>
  </si>
  <si>
    <t>Formuła w komórce B20 oblicza sumę kwot zainwestowanych w 1. miesiącu (B14, B15 i B16), ważoną z ich</t>
  </si>
  <si>
    <t>okresami (1, 3 i 6 miesięcy), a następnie odejmuje od tej wartości  całkowitą inwestycję z wagą 4.</t>
  </si>
  <si>
    <t>Jeśli ta wartość jest równa zero lub mniej, średni okres inwestowania nie przekroczy czterech miesięcy.  Aby</t>
  </si>
  <si>
    <r>
      <t xml:space="preserve">dodać ten warunek, przywróć pierwotne wartości, a następnie kliknij polecenie </t>
    </r>
    <r>
      <rPr>
        <b/>
        <sz val="8"/>
        <rFont val="MS Sans Serif"/>
        <family val="2"/>
      </rPr>
      <t>Solver</t>
    </r>
    <r>
      <rPr>
        <sz val="8"/>
        <rFont val="MS Sans Serif"/>
        <family val="2"/>
      </rPr>
      <t xml:space="preserve"> 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.  </t>
    </r>
  </si>
  <si>
    <t>Aby spełnić ograniczenie czteromiesięcznego okresu inwestowania, Solver przenosi fundusze z certyfikatów</t>
  </si>
  <si>
    <t xml:space="preserve">sześciomiesięcznych na trzymiesięczne. Przeniesione fundusze są dostępne w 4. miesiącu i zgodnie z bieżącym </t>
  </si>
  <si>
    <t xml:space="preserve">planem reinwestowane w certyfikaty jednomiesięczne. Jeśli jednak potrzeba więcej środków można trzymać je </t>
  </si>
  <si>
    <t>w gotówce zamiast inwestować. 56 896 zł obrotu w 4. miesiącu stanowi więcej niż jest wymagane na wyposażenie</t>
  </si>
  <si>
    <t>płatne w 5. miesiącu.  460 zł zysku z odsetek daje pewną elastyczność.</t>
  </si>
  <si>
    <t>Jedną z podstawowych zasad inwestowania jest zachowanie urozmaicenia. Mając na przykład portfel akcji</t>
  </si>
  <si>
    <t>straty na jednej giełdzie będzie zmniejszone.</t>
  </si>
  <si>
    <t>minimalizuje ryzyko portfela lub maksymalizuje stopę zwrotu dla danego poziomu ryzyka.</t>
  </si>
  <si>
    <t>Arkusz zawiera liczby dla wariancji beta (ryzyko związane z rynkiem) i wariancji rezydualnej dla czterech</t>
  </si>
  <si>
    <t>giełd. Dodatkowo, portfel uwzględnia inwestycje w bony skarbowe, o których zakłada się, że nie są obciążone</t>
  </si>
  <si>
    <t>ryzykiem strat i mają wariancję zero.  Początkowo w każdym z typów inwestowane są równe kwoty (20 procent</t>
  </si>
  <si>
    <t>portfela).</t>
  </si>
  <si>
    <t>a wariancja 7,1 procent.</t>
  </si>
  <si>
    <t>Celem jest zmaksymalizowanie stopy zwrotu portfela.</t>
  </si>
  <si>
    <t>Waga dla każdej giełdy.</t>
  </si>
  <si>
    <t>Wagi muszą być większe lub równe 0.</t>
  </si>
  <si>
    <t>Wagi muszą być równe 1.</t>
  </si>
  <si>
    <t>Wariancja musi być mniejsza lub równa 0,071.</t>
  </si>
  <si>
    <t>G18&lt;=0,071</t>
  </si>
  <si>
    <t>Wariancja dla giełd</t>
  </si>
  <si>
    <t>Beta dla giełd</t>
  </si>
  <si>
    <t>Jak widać Solver znajduje w obu przypadkach alokacje, które nie odpowiadają regule równe podziału (20%).</t>
  </si>
  <si>
    <t xml:space="preserve">Możesz uzyskać wyższą stopę zwrotu (17,1 procent) przy tym samym ryzyku lub zmniejszyć ryzyko bez </t>
  </si>
  <si>
    <t>zmniejszania stopy zwrotu.  Te dwie alokacje reprezentują skuteczne portfele.</t>
  </si>
  <si>
    <r>
      <t xml:space="preserve">i kliknij przycisk </t>
    </r>
    <r>
      <rPr>
        <b/>
        <sz val="8"/>
        <rFont val="MS Sans Serif"/>
        <family val="2"/>
      </rPr>
      <t>OK.</t>
    </r>
  </si>
  <si>
    <r>
      <t xml:space="preserve">procent.  Aby załadować to określenie problemu do Solvera, kliknij polecenie </t>
    </r>
    <r>
      <rPr>
        <b/>
        <sz val="8"/>
        <rFont val="MS Sans Serif"/>
        <family val="2"/>
      </rPr>
      <t>Solver</t>
    </r>
    <r>
      <rPr>
        <sz val="8"/>
        <rFont val="MS Sans Serif"/>
        <family val="2"/>
      </rPr>
      <t xml:space="preserve"> 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, </t>
    </r>
  </si>
  <si>
    <t>Solver wyświetli komunikat z pytaniem, czy chcesz zresetować bieżące ustawienia opcji Solvera i zamienić je</t>
  </si>
  <si>
    <r>
      <t xml:space="preserve">na ustawienia ładowanego modelu.  Kliknij przycisk </t>
    </r>
    <r>
      <rPr>
        <b/>
        <sz val="8"/>
        <rFont val="MS Sans Serif"/>
        <family val="2"/>
      </rPr>
      <t xml:space="preserve">OK, </t>
    </r>
    <r>
      <rPr>
        <sz val="8"/>
        <rFont val="MS Sans Serif"/>
        <family val="2"/>
      </rPr>
      <t>aby kontynuować.</t>
    </r>
  </si>
  <si>
    <t>indukcyjną.  Gdy przełącznik jest w położeniu po lewej stronie, bateria ładuje kondensator.  Gdy przełącznik</t>
  </si>
  <si>
    <t>z rozpraszaniem energii.</t>
  </si>
  <si>
    <t>Używając drugiego prawa Kirchhoffa można sformułować i rozwiązać równanie różniczkowe, aby określić,</t>
  </si>
  <si>
    <t>jak zmienia się ładunek kondensatora w czasie.  Formuła wiąże ładunek q[t] w czasie t</t>
  </si>
  <si>
    <t>z indukcyjnością L, oporem R i pojemnością C elementów obwodu.</t>
  </si>
  <si>
    <t xml:space="preserve">Użyj Solvera do wybrania odpowiedniej wartości opornika R (przy danych wartościach indukcyjności L </t>
  </si>
  <si>
    <t>w ciągu jednej dwudziestej części sekundy po przełączeniu przełącznika.</t>
  </si>
  <si>
    <t>Celem jest osiągnięcie wartości 0,09.</t>
  </si>
  <si>
    <t>Opór</t>
  </si>
  <si>
    <t>Rozwiązanie algebraiczne prawa Kirchhoffa.</t>
  </si>
  <si>
    <t>Ten problem i rozwiązanie są odpowiednie w wąskim zakresie wartości; funkcją reprezentującą ładunek</t>
  </si>
  <si>
    <t>Problem 6:  Wyznaczenie oporu w obwodzie elektrycznym.</t>
  </si>
  <si>
    <t>Należy znaleźć taką wartość oporu w obwodzie, przy której nastąpi rozładowanie kondensatora</t>
  </si>
  <si>
    <t>--Opornik--</t>
  </si>
  <si>
    <t>Ten model opisuje obwód elektryczny zawierający baterię, przełącznik, kondensator, opornik i cewkę</t>
  </si>
  <si>
    <t>przechodzi na prawą stronę, kondensator rozładowuje się przez cewkę indukcyjną i opornik, co jest związane</t>
  </si>
  <si>
    <t>Kw. I</t>
  </si>
  <si>
    <t>Kw. II</t>
  </si>
  <si>
    <t>Kw. III</t>
  </si>
  <si>
    <t>Kw. IV</t>
  </si>
  <si>
    <t>Razem</t>
  </si>
  <si>
    <t>Sezonowość</t>
  </si>
  <si>
    <t>Sprzedane jednostki</t>
  </si>
  <si>
    <t>Przychód ze sprzedaży w zł</t>
  </si>
  <si>
    <t xml:space="preserve">Koszt zakupu </t>
  </si>
  <si>
    <t>Marża brutto</t>
  </si>
  <si>
    <t>Wydatki służbowe</t>
  </si>
  <si>
    <t>Reklama</t>
  </si>
  <si>
    <t>Koszt ogólnozakładowy</t>
  </si>
  <si>
    <t>Koszt całkowity</t>
  </si>
  <si>
    <t>Zysk z produktów w zł</t>
  </si>
  <si>
    <t>Rentowność sprzedaży</t>
  </si>
  <si>
    <t>Cena produktu</t>
  </si>
  <si>
    <t>Koszt produktu</t>
  </si>
  <si>
    <t>Problem 1:  Asortyment produktów dający największy zysk</t>
  </si>
  <si>
    <t>Telewizory</t>
  </si>
  <si>
    <t>Magnetofony</t>
  </si>
  <si>
    <t>Kolumny</t>
  </si>
  <si>
    <t>Liczba do produkcji-&gt;</t>
  </si>
  <si>
    <t>Nazwa części</t>
  </si>
  <si>
    <t>zapas</t>
  </si>
  <si>
    <t>wykorzystane</t>
  </si>
  <si>
    <t>Obudowy</t>
  </si>
  <si>
    <t>Kineskopy</t>
  </si>
  <si>
    <t>Malejący</t>
  </si>
  <si>
    <t>Głośniki</t>
  </si>
  <si>
    <t>wskaźnik</t>
  </si>
  <si>
    <t>Zasilacze</t>
  </si>
  <si>
    <t>zwrotu:</t>
  </si>
  <si>
    <t>Podzespoły</t>
  </si>
  <si>
    <t>Zysk całkowity:</t>
  </si>
  <si>
    <t>Wg produktu</t>
  </si>
  <si>
    <t>Problem 2:  Zagadnienie transportowe</t>
  </si>
  <si>
    <t>Minimalizujemy koszty przewozu towarów z zakładów produkcyjnych do magazynów leżących blisko centrów</t>
  </si>
  <si>
    <t>każdego centrum handlowego.</t>
  </si>
  <si>
    <t>Wielkość przewozu z zakładu x do magazynu y (na przecięciu):</t>
  </si>
  <si>
    <t>Zakłady:</t>
  </si>
  <si>
    <t>Katowice</t>
  </si>
  <si>
    <t>Bydgoszcz</t>
  </si>
  <si>
    <t>Wrocław</t>
  </si>
  <si>
    <t>Gdańsk</t>
  </si>
  <si>
    <t>Warszawa</t>
  </si>
  <si>
    <t>Pomorze</t>
  </si>
  <si>
    <t>Dln. Śląsk</t>
  </si>
  <si>
    <t>Tatry</t>
  </si>
  <si>
    <t>---</t>
  </si>
  <si>
    <t>Razem:</t>
  </si>
  <si>
    <t>Popyt --&gt;</t>
  </si>
  <si>
    <t>Podaż</t>
  </si>
  <si>
    <t>Koszty przewozu z zakładu x do magazynu y (na przecięciu):</t>
  </si>
  <si>
    <t>Koszt przewozu:</t>
  </si>
  <si>
    <t>Problem 3:  Optymalna obsada stanowisk</t>
  </si>
  <si>
    <t>Należy znaleźć taką obsadę stanowisk, aby zminimalizować koszty płac przy zapewnionej wystarczającej</t>
  </si>
  <si>
    <t xml:space="preserve">   Dni wolne</t>
  </si>
  <si>
    <t>Pracownicy</t>
  </si>
  <si>
    <t>N</t>
  </si>
  <si>
    <t>Pn</t>
  </si>
  <si>
    <t>Wt</t>
  </si>
  <si>
    <t>Śr</t>
  </si>
  <si>
    <t>Cz</t>
  </si>
  <si>
    <t>Pt</t>
  </si>
  <si>
    <t>So</t>
  </si>
  <si>
    <t xml:space="preserve">  A</t>
  </si>
  <si>
    <t>niedziela,  poniedziałek</t>
  </si>
  <si>
    <t xml:space="preserve">  B</t>
  </si>
  <si>
    <t>poniedziałek, wtorek</t>
  </si>
  <si>
    <t xml:space="preserve">  C</t>
  </si>
  <si>
    <t>wtorek, środa</t>
  </si>
  <si>
    <t xml:space="preserve">  D</t>
  </si>
  <si>
    <t>środa, czwartek</t>
  </si>
  <si>
    <t xml:space="preserve">  E</t>
  </si>
  <si>
    <t>czwartek, piątek</t>
  </si>
  <si>
    <t xml:space="preserve">  F</t>
  </si>
  <si>
    <t>piątek, sobota</t>
  </si>
  <si>
    <t xml:space="preserve">  G</t>
  </si>
  <si>
    <t>sobota, niedziela</t>
  </si>
  <si>
    <t>Pracownicy - Razem:</t>
  </si>
  <si>
    <t>Wymagane:</t>
  </si>
  <si>
    <t>Stawka/pracownik/dzień:</t>
  </si>
  <si>
    <t>Płaca/tydzień:</t>
  </si>
  <si>
    <t>Problem 4:  Maksymalizacja wpływów z kapitału pracującego</t>
  </si>
  <si>
    <t>Należy określić, jak zainwestować nadmiar gotówki w certyfikaty depozytowe (CD) 1-mies., 3-mies. i 6-mies., tak aby</t>
  </si>
  <si>
    <t>zmaksymalizować kwotę odsetek i zachować płynność finansową przedsiębiorstwa (plus margines bezpieczeństwa).</t>
  </si>
  <si>
    <t>Stopa</t>
  </si>
  <si>
    <t>Okres</t>
  </si>
  <si>
    <t>1-mies. CD:</t>
  </si>
  <si>
    <t>1, 2, 3, 4, 5 i 6</t>
  </si>
  <si>
    <t>Zarobione</t>
  </si>
  <si>
    <t>3-mies. CD:</t>
  </si>
  <si>
    <t>1 i 4</t>
  </si>
  <si>
    <t>odsetki</t>
  </si>
  <si>
    <t>6-mies. CD:</t>
  </si>
  <si>
    <t>1</t>
  </si>
  <si>
    <t>Miesiąc:</t>
  </si>
  <si>
    <t>Miesiąc 1</t>
  </si>
  <si>
    <t>Miesiąc 2</t>
  </si>
  <si>
    <t>Miesiąc 3</t>
  </si>
  <si>
    <t>Miesiąc 4</t>
  </si>
  <si>
    <t>Miesiąc 5</t>
  </si>
  <si>
    <t>Miesiąc 6</t>
  </si>
  <si>
    <t>Koniec</t>
  </si>
  <si>
    <t>Stan początkowy:</t>
  </si>
  <si>
    <t>Płatność CD:</t>
  </si>
  <si>
    <t>Odsetki:</t>
  </si>
  <si>
    <t>Poza lokatami:</t>
  </si>
  <si>
    <t>Stan końcowy:</t>
  </si>
  <si>
    <t>Problem 5:  Skuteczny portfel papierów wartościowych</t>
  </si>
  <si>
    <t>Należy znaleźć taką alokację funduszy w akcjach, aby zmaksymalizować stopę zwrotu dla</t>
  </si>
  <si>
    <t>podanego poziomu ryzyka. Wykorzystany został model Sharpe'a z pojedynczym indeksem;</t>
  </si>
  <si>
    <t>możliwe jest także wykorzystanie modelu Markowitza, jeśli dostępne są wartości kowariancji.</t>
  </si>
  <si>
    <t>Wsp. braku ryzyka</t>
  </si>
  <si>
    <t>Wariancja rynku</t>
  </si>
  <si>
    <t>Wsp. rynku</t>
  </si>
  <si>
    <t>Maksym. waga</t>
  </si>
  <si>
    <t>Beta</t>
  </si>
  <si>
    <t>War.</t>
  </si>
  <si>
    <t>Waga</t>
  </si>
  <si>
    <t>*Beta</t>
  </si>
  <si>
    <t>*War.</t>
  </si>
  <si>
    <t>Akcje A</t>
  </si>
  <si>
    <t>Akcje B</t>
  </si>
  <si>
    <t>Akcje C</t>
  </si>
  <si>
    <t>Akcje D</t>
  </si>
  <si>
    <t>Bony sk.</t>
  </si>
  <si>
    <t>Zwrot</t>
  </si>
  <si>
    <t>Wariancja</t>
  </si>
  <si>
    <t xml:space="preserve">Portfel - Razem:  </t>
  </si>
  <si>
    <t>Maksym. zwrotu: A21:A29</t>
  </si>
  <si>
    <t>Minim. ryzyka: D21:D29</t>
  </si>
  <si>
    <t>do wartości 1% ładunku początkowego w czasie 1/20 sekundy po zamknięciu przełącznika.</t>
  </si>
  <si>
    <t>Przełącznik-&gt;</t>
  </si>
  <si>
    <t xml:space="preserve">   |---------------</t>
  </si>
  <si>
    <t xml:space="preserve">   \     -------------</t>
  </si>
  <si>
    <t>---------------------------</t>
  </si>
  <si>
    <t>----|</t>
  </si>
  <si>
    <t>q0 =</t>
  </si>
  <si>
    <t>V (wolt)</t>
  </si>
  <si>
    <t xml:space="preserve">   |</t>
  </si>
  <si>
    <t xml:space="preserve">    \</t>
  </si>
  <si>
    <t xml:space="preserve">    |</t>
  </si>
  <si>
    <t>q[t] =</t>
  </si>
  <si>
    <t>V</t>
  </si>
  <si>
    <t>t =</t>
  </si>
  <si>
    <t>sekundy</t>
  </si>
  <si>
    <t>Bateria</t>
  </si>
  <si>
    <t>Kondensator (C)</t>
  </si>
  <si>
    <t>Cewka (L)</t>
  </si>
  <si>
    <t>L =</t>
  </si>
  <si>
    <t>H (henr)</t>
  </si>
  <si>
    <t>C =</t>
  </si>
  <si>
    <t>F (farad)</t>
  </si>
  <si>
    <t xml:space="preserve">   |--------------</t>
  </si>
  <si>
    <t>----|--------------</t>
  </si>
  <si>
    <t>R =</t>
  </si>
  <si>
    <t>om</t>
  </si>
  <si>
    <t xml:space="preserve">  (R)</t>
  </si>
  <si>
    <t>1/(L*C)</t>
  </si>
  <si>
    <t>(R/(2*L))^2</t>
  </si>
  <si>
    <t>PIERWIASTEK(B15-B16)</t>
  </si>
  <si>
    <t>COS(T*B17)</t>
  </si>
  <si>
    <t>-R*T/(2*L)</t>
  </si>
  <si>
    <t>Q0*EXP(B19)</t>
  </si>
  <si>
    <t>=35*B3*(B11+3000)^0.5</t>
  </si>
  <si>
    <t>=B5*$B$18</t>
  </si>
  <si>
    <t>=B5*$B$19</t>
  </si>
  <si>
    <t>=B6-B7</t>
  </si>
  <si>
    <t>=0.15*B6</t>
  </si>
  <si>
    <t>=SUM(B10:B12)</t>
  </si>
  <si>
    <t>=B8-B13</t>
  </si>
  <si>
    <t>=B15/B6</t>
  </si>
  <si>
    <t>n</t>
  </si>
  <si>
    <t>Miesiąc</t>
  </si>
  <si>
    <t>Komórka docelowa</t>
  </si>
  <si>
    <t>D18</t>
  </si>
  <si>
    <t>D9:F9</t>
  </si>
  <si>
    <t>C11:C15&lt;=B11:B15</t>
  </si>
  <si>
    <t>D9:F9&gt;=0</t>
  </si>
  <si>
    <t>B20</t>
  </si>
  <si>
    <t>C8:G10</t>
  </si>
  <si>
    <t>B8:B10&lt;=B16:B18</t>
  </si>
  <si>
    <t>C12:G12&gt;=C14:G14</t>
  </si>
  <si>
    <t>C8:G10&gt;=0</t>
  </si>
  <si>
    <t>D20</t>
  </si>
  <si>
    <t>D7:D13</t>
  </si>
  <si>
    <t>D7:D13&gt;=0</t>
  </si>
  <si>
    <t>F15:L15&gt;=F17:L17</t>
  </si>
  <si>
    <t>H8</t>
  </si>
  <si>
    <t>B14:G14</t>
  </si>
  <si>
    <t>B15, E15, B16</t>
  </si>
  <si>
    <t>B14:G14&gt;=0</t>
  </si>
  <si>
    <t>B15:B16&gt;=0</t>
  </si>
  <si>
    <t>E15&gt;=0</t>
  </si>
  <si>
    <t>B18:H18&gt;=100000</t>
  </si>
  <si>
    <t>E18</t>
  </si>
  <si>
    <t>E10:E14</t>
  </si>
  <si>
    <t>E10:E14&gt;=0</t>
  </si>
  <si>
    <t>E16=1</t>
  </si>
  <si>
    <t>B10:B13</t>
  </si>
  <si>
    <t>C10:C13</t>
  </si>
  <si>
    <t>G15</t>
  </si>
  <si>
    <t>G12</t>
  </si>
  <si>
    <t>D15:D20</t>
  </si>
  <si>
    <t>Kodowanie kolorów</t>
  </si>
  <si>
    <t>Komórki zmienne</t>
  </si>
  <si>
    <t>Ograniczenia</t>
  </si>
  <si>
    <t>Następujące przykłady pokazują, jak pracować z powyższym modelem, aby znaleźć jedną lub kilka wartości</t>
  </si>
  <si>
    <t>Wiersz</t>
  </si>
  <si>
    <t>Zawiera</t>
  </si>
  <si>
    <t>Wyjaśnienie</t>
  </si>
  <si>
    <t>Stałe wartości</t>
  </si>
  <si>
    <t>Sezonowość:  sprzedaż jest wyższa w 2 i 4 kwartale</t>
  </si>
  <si>
    <t>i niższa w 1 i 3.</t>
  </si>
  <si>
    <t xml:space="preserve">Prognoza sprzedaży jednostek w każdym kwartale: wiersz </t>
  </si>
  <si>
    <t>3 zawiera czynnik sezonowości; wiersz 11 zawiera koszt</t>
  </si>
  <si>
    <t>reklamy.</t>
  </si>
  <si>
    <t>Przychód ze sprzedaży: prognoza sprzedaży jednostek</t>
  </si>
  <si>
    <t>Koszt zakupu: prognoza sprzedaży jednostek (wiersz  5)</t>
  </si>
  <si>
    <t>Marża brutto:  przychód ze sprzedaży (wiersz 6) odjąć</t>
  </si>
  <si>
    <t>koszt zakupu (wiersz 7).</t>
  </si>
  <si>
    <t xml:space="preserve">Wydatki służbowe pracowników </t>
  </si>
  <si>
    <t>Wartości stałe</t>
  </si>
  <si>
    <t>Budżet na reklamę (około 6,3% sprzedaży).</t>
  </si>
  <si>
    <t>Koszt całkowity:  wydatki (wiersz 10) dodać koszt</t>
  </si>
  <si>
    <t>Zysk z produktów:  marża brutto (wiersz 8) odjąć koszt</t>
  </si>
  <si>
    <t>całkowity (wiersz 13).</t>
  </si>
  <si>
    <t>Rentowność sprzedaży:  zysk (wiersz 15) podzielony przez</t>
  </si>
  <si>
    <t>przychód (wiersz 6).</t>
  </si>
  <si>
    <t>Cena produktu.</t>
  </si>
  <si>
    <t>Koszt produktu.</t>
  </si>
  <si>
    <t>Wyszukiwanie wartości maksymalizującej inną wartość</t>
  </si>
  <si>
    <t>Jeden ze sposobów używania Solvera polega na określaniu maksymalnej wartości komórki przez zmianę innej</t>
  </si>
  <si>
    <t>komórki. Dwie komórki muszą być powiązane formułami w arkuszu.  Jeśli nie są, zmiana wartości jednej komórki</t>
  </si>
  <si>
    <t>nie będzie powodowała zmiany wartości w innej komórce.</t>
  </si>
  <si>
    <t>W przykładowym arkuszu chcemy się dowiedzieć, ile trzeba wydać na reklamę, aby uzyskać maksymalny zysk</t>
  </si>
  <si>
    <t>w pierwszym kwartale.  Maksymalny zysk chcemy uzyskać, zmieniając wydatki na reklamę.</t>
  </si>
  <si>
    <r>
      <t xml:space="preserve">wpisz </t>
    </r>
    <r>
      <rPr>
        <b/>
        <sz val="8"/>
        <rFont val="MS Sans Serif"/>
        <family val="2"/>
      </rPr>
      <t>b15</t>
    </r>
    <r>
      <rPr>
        <sz val="8"/>
        <rFont val="MS Sans Serif"/>
        <family val="2"/>
      </rPr>
      <t xml:space="preserve"> lub zaznacz w arkuszu komórkę B15 (zysk w pierwszym kwartale).  </t>
    </r>
  </si>
  <si>
    <r>
      <t xml:space="preserve">w arkuszu komórkę B11 (reklama w pierwszym kwartale).  Kliknij przycisk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>.</t>
    </r>
  </si>
  <si>
    <t>Na pasku stanu pojawią się komunikaty o przygotowaniu problemu i rozpoczęciu rozwiązywania.  Po chwili pojawi</t>
  </si>
  <si>
    <t>się komunikat, że Solver znalazł rozwiązanie.  Solver znajduje, że nakłady na reklamę w pierwszym kwartale</t>
  </si>
  <si>
    <t>równe 17 093 dają maksymalny zysk 15 093.</t>
  </si>
  <si>
    <t>Resetowanie opcji Solvera</t>
  </si>
  <si>
    <t>Wyszukiwanie wartości przez zmianę kilku wartości</t>
  </si>
  <si>
    <r>
      <t xml:space="preserve">Po zapoznaniu się z wynikami wybierz przycisk </t>
    </r>
    <r>
      <rPr>
        <b/>
        <sz val="8"/>
        <rFont val="MS Sans Serif"/>
        <family val="2"/>
      </rPr>
      <t>Przywróć pierwotne wartości</t>
    </r>
    <r>
      <rPr>
        <sz val="8"/>
        <rFont val="MS Sans Serif"/>
        <family val="2"/>
      </rPr>
      <t xml:space="preserve"> </t>
    </r>
  </si>
  <si>
    <t>wartości czterech nieznanych komórek od B11 do E11. które maksymalizują zyski.  (Jest to problem nieliniowy,</t>
  </si>
  <si>
    <t>że można zwiększyć zyski roczne do 79 706 zł, jeśli na reklamę zostanie przeznaczone 89 706 zł w ciągu całego</t>
  </si>
  <si>
    <t>roku.</t>
  </si>
  <si>
    <t xml:space="preserve">Jednak w bardziej realistycznych problemach modelowania występują czynniki ograniczające, które stosują się </t>
  </si>
  <si>
    <t>do pewnych wartości.  Więzy te można stosować do komórki docelowej oraz komórek zmiennych, albo</t>
  </si>
  <si>
    <t>Dodawanie ograniczeń</t>
  </si>
  <si>
    <t>w następnym roku (zwłaszcza przy znacznie zwiększonych poziomach wydatków), nie wydaje się rozważne</t>
  </si>
  <si>
    <t>inwestowanie w reklamę bez ograniczeń.</t>
  </si>
  <si>
    <t xml:space="preserve">Przypuśćmy, że chcemy zachować pierwotne nakłady na reklamę w wysokości 40 000 zł. Dodamy więzy </t>
  </si>
  <si>
    <t>do problemu, które ograniczą sumę nakładów na reklamę w czterech kwartałach do 40 000 zł.</t>
  </si>
  <si>
    <r>
      <t xml:space="preserve">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 kliknij polecenie </t>
    </r>
    <r>
      <rPr>
        <b/>
        <sz val="8"/>
        <rFont val="MS Sans Serif"/>
        <family val="2"/>
      </rPr>
      <t>Solver</t>
    </r>
    <r>
      <rPr>
        <sz val="8"/>
        <rFont val="MS Sans Serif"/>
        <family val="2"/>
      </rPr>
      <t xml:space="preserve">, a następnie kliknij przycisk </t>
    </r>
    <r>
      <rPr>
        <b/>
        <sz val="8"/>
        <rFont val="MS Sans Serif"/>
        <family val="2"/>
      </rPr>
      <t>Dodaj.</t>
    </r>
    <r>
      <rPr>
        <sz val="8"/>
        <rFont val="MS Sans Serif"/>
        <family val="2"/>
      </rPr>
      <t xml:space="preserve"> </t>
    </r>
  </si>
  <si>
    <t xml:space="preserve">Komórka F11 musi być mniejsza lub równa 40 000 zł. Domyślną relacją w polu </t>
  </si>
  <si>
    <r>
      <t xml:space="preserve">relacji wpisz </t>
    </r>
    <r>
      <rPr>
        <b/>
        <sz val="8"/>
        <rFont val="MS Sans Serif"/>
        <family val="2"/>
      </rPr>
      <t>40000.</t>
    </r>
    <r>
      <rPr>
        <sz val="8"/>
        <rFont val="MS Sans Serif"/>
        <family val="2"/>
      </rPr>
      <t xml:space="preserve"> Kliknij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 xml:space="preserve">, a następnie przycisk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>.</t>
    </r>
  </si>
  <si>
    <t xml:space="preserve">W rozwiązaniu znalezionym przez Solver przydzielane są wartości od 5 117 zł w 3. kwartale do 15 263 w 4. </t>
  </si>
  <si>
    <t>Całkowity zysk wzrósł z 69 662 zł w pierwotnym budżecie do 71 447 zł bez wzrostu nakładów na reklamę.</t>
  </si>
  <si>
    <t>Zmiana ograniczeń</t>
  </si>
  <si>
    <t>Używając dodatku Solver programu Microsoft Excel można eksperymentować z nieco różnymi parametrami, aby</t>
  </si>
  <si>
    <t>znaleźć najlepsze rozwiązanie.  Na przykład można zmienić ograniczenie, aby zobaczyć, czy wyniki będą lepsze</t>
  </si>
  <si>
    <t>czy gorsze niż wcześniej.  W przykładowym arkuszu można spróbować zmienić ograniczenie nakładów na</t>
  </si>
  <si>
    <r>
      <t xml:space="preserve">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 kliknij polecenie </t>
    </r>
    <r>
      <rPr>
        <b/>
        <sz val="8"/>
        <rFont val="MS Sans Serif"/>
        <family val="2"/>
      </rPr>
      <t>Solver</t>
    </r>
    <r>
      <rPr>
        <sz val="8"/>
        <rFont val="MS Sans Serif"/>
        <family val="2"/>
      </rPr>
      <t xml:space="preserve">.  Ograniczenie </t>
    </r>
    <r>
      <rPr>
        <b/>
        <sz val="8"/>
        <rFont val="MS Sans Serif"/>
        <family val="2"/>
      </rPr>
      <t>$F$11&lt;=40000</t>
    </r>
    <r>
      <rPr>
        <sz val="8"/>
        <rFont val="MS Sans Serif"/>
        <family val="2"/>
      </rPr>
      <t xml:space="preserve"> </t>
    </r>
  </si>
  <si>
    <r>
      <t>następnie kliknij przyciski</t>
    </r>
    <r>
      <rPr>
        <b/>
        <sz val="8"/>
        <rFont val="MS Sans Serif"/>
        <family val="2"/>
      </rPr>
      <t xml:space="preserve"> OK</t>
    </r>
    <r>
      <rPr>
        <sz val="8"/>
        <rFont val="MS Sans Serif"/>
        <family val="2"/>
      </rPr>
      <t xml:space="preserve"> i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 xml:space="preserve">. Kliknij przycisk </t>
    </r>
    <r>
      <rPr>
        <b/>
        <sz val="8"/>
        <rFont val="MS Sans Serif"/>
        <family val="2"/>
      </rPr>
      <t>Zatrzymaj rozwiązanie</t>
    </r>
  </si>
  <si>
    <r>
      <t xml:space="preserve">i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>, aby zatrzymać wyniki wyświetlane w arkuszu.</t>
    </r>
  </si>
  <si>
    <t>Solver znajduje optymalne rozwiązanie dające całkowity zysk 74 817 zł. Daje to wzrost o 3 370 w porównaniu</t>
  </si>
  <si>
    <t>który daje dodatkowy zysk 3 370 zł, czyli 33,7% zwrotu inwestycji.  To rozwiązanie daje również zyski mniejsze</t>
  </si>
  <si>
    <t>o 4 889 zł w porównaniu z wynikami bez ograniczeń, ale zadawala się nakładami mniejszymi o 39 706 zł.</t>
  </si>
  <si>
    <t>Zapisywanie modelu problemu</t>
  </si>
  <si>
    <t>wybory zostaną przyłączone do arkusza i zostaną zachowane przy jego zapisywaniu.  Można jednak zdefiniować</t>
  </si>
  <si>
    <r>
      <t xml:space="preserve">więcej niż jeden problem dla arkusza, zapisując problemy oddzielnie za pomocą przycisku </t>
    </r>
    <r>
      <rPr>
        <b/>
        <sz val="8"/>
        <rFont val="MS Sans Serif"/>
        <family val="2"/>
      </rPr>
      <t>Zapisz model</t>
    </r>
    <r>
      <rPr>
        <sz val="8"/>
        <rFont val="MS Sans Serif"/>
        <family val="2"/>
      </rPr>
      <t xml:space="preserve"> </t>
    </r>
  </si>
  <si>
    <r>
      <t xml:space="preserve">Gdy klikniesz przycisk </t>
    </r>
    <r>
      <rPr>
        <b/>
        <sz val="8"/>
        <rFont val="MS Sans Serif"/>
        <family val="2"/>
      </rPr>
      <t>Zapisz model</t>
    </r>
    <r>
      <rPr>
        <sz val="8"/>
        <rFont val="MS Sans Serif"/>
        <family val="2"/>
      </rPr>
      <t xml:space="preserve"> pojawi się okno dialogowe </t>
    </r>
    <r>
      <rPr>
        <b/>
        <sz val="8"/>
        <rFont val="MS Sans Serif"/>
        <family val="2"/>
      </rPr>
      <t>Zapisz model</t>
    </r>
    <r>
      <rPr>
        <sz val="8"/>
        <rFont val="MS Sans Serif"/>
        <family val="2"/>
      </rPr>
      <t xml:space="preserve"> z domyślnymi wyborami,</t>
    </r>
  </si>
  <si>
    <t>na podstawie aktywnej komórki, dotyczącymi obszaru zapisywania modelu. Proponowany zakres obejmuje</t>
  </si>
  <si>
    <t>komórkę dla każdego z ograniczeń oraz trzy dodatkowe komórki.  Upewnij się, ten zakres komórek jest pusty</t>
  </si>
  <si>
    <t>w arkuszu.</t>
  </si>
  <si>
    <r>
      <t xml:space="preserve">Przycisk </t>
    </r>
    <r>
      <rPr>
        <b/>
        <sz val="8"/>
        <rFont val="MS Sans Serif"/>
        <family val="2"/>
      </rPr>
      <t xml:space="preserve">Zapisz model. </t>
    </r>
    <r>
      <rPr>
        <sz val="8"/>
        <rFont val="MS Sans Serif"/>
        <family val="2"/>
      </rPr>
      <t xml:space="preserve">W polu </t>
    </r>
    <r>
      <rPr>
        <b/>
        <sz val="8"/>
        <rFont val="MS Sans Serif"/>
        <family val="2"/>
      </rPr>
      <t>Wybierz obszar modelu</t>
    </r>
    <r>
      <rPr>
        <sz val="8"/>
        <rFont val="MS Sans Serif"/>
        <family val="2"/>
      </rPr>
      <t xml:space="preserve"> wpisz </t>
    </r>
    <r>
      <rPr>
        <b/>
        <sz val="8"/>
        <rFont val="MS Sans Serif"/>
        <family val="2"/>
      </rPr>
      <t>h15:h18</t>
    </r>
    <r>
      <rPr>
        <sz val="8"/>
        <rFont val="MS Sans Serif"/>
        <family val="2"/>
      </rPr>
      <t xml:space="preserve"> lub</t>
    </r>
  </si>
  <si>
    <r>
      <t xml:space="preserve">Uwaga  </t>
    </r>
    <r>
      <rPr>
        <sz val="8"/>
        <rFont val="MS Sans Serif"/>
        <family val="2"/>
      </rPr>
      <t xml:space="preserve">Możesz także wpisać odwołanie do pojedynczej komórki w polu </t>
    </r>
    <r>
      <rPr>
        <b/>
        <sz val="8"/>
        <rFont val="MS Sans Serif"/>
        <family val="2"/>
      </rPr>
      <t>Wybierz obszar modelu</t>
    </r>
    <r>
      <rPr>
        <sz val="8"/>
        <rFont val="MS Sans Serif"/>
        <family val="2"/>
      </rPr>
      <t xml:space="preserve">.  Solver </t>
    </r>
  </si>
  <si>
    <t>użyje tego odwołania jako lewego górnego rogu zakresu, do którego zostanie skopiowane określenie problemu.</t>
  </si>
  <si>
    <r>
      <t xml:space="preserve">a następnie kliknij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 xml:space="preserve">.  Solver wyświetli komunikat z pytaniem, czy chcesz zresetować bieżące </t>
    </r>
  </si>
  <si>
    <r>
      <t xml:space="preserve">ustawienia opcji i zastąpić je ustawieniami ładowanego modelu. Kliknij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>, aby kontynuować.</t>
    </r>
  </si>
  <si>
    <t>(wiersz 5) mnożona przez cenę (komórka B18).</t>
  </si>
  <si>
    <t>mnożona przez koszt produktu (komórka B19).</t>
  </si>
  <si>
    <t xml:space="preserve">Koszt ogólnozakładowy:  przychody ze sprzedaży </t>
  </si>
  <si>
    <t>(wiersz 6) mnożony przez 15%.</t>
  </si>
  <si>
    <t>reklamy (wiersz 11), dodać koszt ogólny (wiersz 12).</t>
  </si>
  <si>
    <t xml:space="preserve">Możesz użyć Solvera do sprawdzenia, czy budżet na reklamę nie jest za mały, czy reklamę należy inaczej  </t>
  </si>
  <si>
    <t>podzielić w czasie, aby uwzględnić zmienny czynnik sezonowości.</t>
  </si>
  <si>
    <t xml:space="preserve">To jest typowy model marketingowy pokazujący wzrost sprzedaży od wartości wyjściowych (na przykład </t>
  </si>
  <si>
    <t xml:space="preserve">w wyniku działań sprzedawców) wraz ze wzrostem kosztów reklamy, ale ze zmniejszającymi się efektami. </t>
  </si>
  <si>
    <t xml:space="preserve">5 000 zł nakładów na reklamę w 1. kwartale daje  wzrost sprzedaży o 1 092 sztuk, ale następne 5 000 daje tylko </t>
  </si>
  <si>
    <t>775 jednostek więcej.</t>
  </si>
  <si>
    <t>Celem jest zminimalizowanie całkowitych kosztów</t>
  </si>
  <si>
    <t>Problem przedstawiony w tym modelu dotyczy wysyłania wyrobów z trzech fabryk do pięciu magazynów</t>
  </si>
  <si>
    <t>regionalnych. Wyroby mogą być wysyłane z dowolnej fabryki do dowolnego magazynu, ale oczywiście koszty</t>
  </si>
  <si>
    <t>wysyłania na większą odległość są wyższe niż na krótszą.  Trzeba określić liczby wysyłanych wyrobów</t>
  </si>
  <si>
    <t>z każdej fabryki do każdego magazynu tak, aby zminimalizować koszty wysyłki przez spełnienie wymagań</t>
  </si>
  <si>
    <t>regionalnych bez przekraczania produkcji każdej z fabryk.</t>
  </si>
  <si>
    <t>1 oznacza, że pracownik tej obsady pracuje danego dnia.</t>
  </si>
  <si>
    <r>
      <t xml:space="preserve">Komórki A21:A29 zawierają pierwotny model problemu.  Aby załadować  go ponownie kliknij polecenie </t>
    </r>
  </si>
  <si>
    <t>Szybki przegląd dodatku Solver programu Microsoft Excel</t>
  </si>
  <si>
    <t>Komórka celu</t>
  </si>
  <si>
    <t>Komórki zmieniane</t>
  </si>
  <si>
    <r>
      <t xml:space="preserve">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 kliknij polecenie </t>
    </r>
    <r>
      <rPr>
        <b/>
        <sz val="8"/>
        <rFont val="MS Sans Serif"/>
        <family val="2"/>
      </rPr>
      <t>Solver</t>
    </r>
    <r>
      <rPr>
        <sz val="8"/>
        <rFont val="MS Sans Serif"/>
        <family val="2"/>
      </rPr>
      <t xml:space="preserve">. W polu </t>
    </r>
    <r>
      <rPr>
        <b/>
        <sz val="8"/>
        <rFont val="MS Sans Serif"/>
        <family val="2"/>
      </rPr>
      <t>Komórka celu</t>
    </r>
    <r>
      <rPr>
        <sz val="8"/>
        <rFont val="MS Sans Serif"/>
        <family val="2"/>
      </rPr>
      <t xml:space="preserve"> </t>
    </r>
  </si>
  <si>
    <r>
      <t xml:space="preserve">Wybierz opcję </t>
    </r>
    <r>
      <rPr>
        <b/>
        <sz val="8"/>
        <rFont val="MS Sans Serif"/>
        <family val="2"/>
      </rPr>
      <t>Maks.</t>
    </r>
    <r>
      <rPr>
        <sz val="8"/>
        <rFont val="MS Sans Serif"/>
        <family val="2"/>
      </rPr>
      <t xml:space="preserve"> W polu </t>
    </r>
    <r>
      <rPr>
        <b/>
        <sz val="8"/>
        <rFont val="MS Sans Serif"/>
        <family val="2"/>
      </rPr>
      <t>Komórki zmieniane</t>
    </r>
    <r>
      <rPr>
        <sz val="8"/>
        <rFont val="MS Sans Serif"/>
        <family val="2"/>
      </rPr>
      <t xml:space="preserve"> wpisz </t>
    </r>
    <r>
      <rPr>
        <b/>
        <sz val="8"/>
        <rFont val="MS Sans Serif"/>
        <family val="2"/>
      </rPr>
      <t>b11</t>
    </r>
    <r>
      <rPr>
        <sz val="8"/>
        <rFont val="MS Sans Serif"/>
        <family val="2"/>
      </rPr>
      <t xml:space="preserve"> lub zaznacz</t>
    </r>
  </si>
  <si>
    <r>
      <t xml:space="preserve">Jeśli chcesz przywrócić opcjom okna dialogowego </t>
    </r>
    <r>
      <rPr>
        <b/>
        <sz val="8"/>
        <rFont val="MS Sans Serif"/>
        <family val="2"/>
      </rPr>
      <t>Solvera - Parametry</t>
    </r>
    <r>
      <rPr>
        <sz val="8"/>
        <rFont val="MS Sans Serif"/>
        <family val="2"/>
      </rPr>
      <t xml:space="preserve"> ich pierwotne ustawienia, aby </t>
    </r>
  </si>
  <si>
    <r>
      <t xml:space="preserve">rozpocząć rozwiązywanie nowego problemu, kliknij przycisk </t>
    </r>
    <r>
      <rPr>
        <b/>
        <sz val="8"/>
        <rFont val="MS Sans Serif"/>
        <family val="2"/>
      </rPr>
      <t>Przywróć wszystko</t>
    </r>
    <r>
      <rPr>
        <sz val="8"/>
        <rFont val="MS Sans Serif"/>
        <family val="2"/>
      </rPr>
      <t>.</t>
    </r>
  </si>
  <si>
    <r>
      <t xml:space="preserve">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 kliknij polecenie </t>
    </r>
    <r>
      <rPr>
        <b/>
        <sz val="8"/>
        <rFont val="MS Sans Serif"/>
        <family val="2"/>
      </rPr>
      <t>Solver</t>
    </r>
    <r>
      <rPr>
        <sz val="8"/>
        <rFont val="MS Sans Serif"/>
        <family val="2"/>
      </rPr>
      <t xml:space="preserve">. W polu </t>
    </r>
    <r>
      <rPr>
        <b/>
        <sz val="8"/>
        <rFont val="MS Sans Serif"/>
        <family val="2"/>
      </rPr>
      <t xml:space="preserve">Komórka celu </t>
    </r>
  </si>
  <si>
    <r>
      <t xml:space="preserve">się, że jest wybrana opcja </t>
    </r>
    <r>
      <rPr>
        <b/>
        <sz val="8"/>
        <rFont val="MS Sans Serif"/>
        <family val="2"/>
      </rPr>
      <t>Maks</t>
    </r>
    <r>
      <rPr>
        <sz val="8"/>
        <rFont val="MS Sans Serif"/>
        <family val="2"/>
      </rPr>
      <t xml:space="preserve">.  W polu </t>
    </r>
    <r>
      <rPr>
        <b/>
        <sz val="8"/>
        <rFont val="MS Sans Serif"/>
        <family val="2"/>
      </rPr>
      <t>Komórki zmieniane</t>
    </r>
    <r>
      <rPr>
        <sz val="8"/>
        <rFont val="MS Sans Serif"/>
        <family val="2"/>
      </rPr>
      <t xml:space="preserve"> wpisz </t>
    </r>
    <r>
      <rPr>
        <b/>
        <sz val="8"/>
        <rFont val="MS Sans Serif"/>
        <family val="2"/>
      </rPr>
      <t>b11:e11</t>
    </r>
    <r>
      <rPr>
        <sz val="8"/>
        <rFont val="MS Sans Serif"/>
        <family val="2"/>
      </rPr>
      <t xml:space="preserve"> </t>
    </r>
  </si>
  <si>
    <r>
      <t xml:space="preserve">Pojawi się okno dialogowe </t>
    </r>
    <r>
      <rPr>
        <b/>
        <sz val="8"/>
        <rFont val="MS Sans Serif"/>
        <family val="2"/>
      </rPr>
      <t>Dodaj warunek ograniczający</t>
    </r>
    <r>
      <rPr>
        <sz val="8"/>
        <rFont val="MS Sans Serif"/>
        <family val="2"/>
      </rPr>
      <t xml:space="preserve">. W polu </t>
    </r>
    <r>
      <rPr>
        <b/>
        <sz val="8"/>
        <rFont val="MS Sans Serif"/>
        <family val="2"/>
      </rPr>
      <t xml:space="preserve">Adres </t>
    </r>
  </si>
  <si>
    <r>
      <t>komórki</t>
    </r>
    <r>
      <rPr>
        <sz val="8"/>
        <rFont val="MS Sans Serif"/>
        <family val="2"/>
      </rPr>
      <t xml:space="preserve"> wpisz </t>
    </r>
    <r>
      <rPr>
        <b/>
        <sz val="8"/>
        <rFont val="MS Sans Serif"/>
        <family val="2"/>
      </rPr>
      <t>f11</t>
    </r>
    <r>
      <rPr>
        <sz val="8"/>
        <rFont val="MS Sans Serif"/>
        <family val="2"/>
      </rPr>
      <t xml:space="preserve"> lub zaznacz komórkę F11 (całkowite nakłady na reklamę).</t>
    </r>
  </si>
  <si>
    <r>
      <t xml:space="preserve">ograniczenia jest </t>
    </r>
    <r>
      <rPr>
        <b/>
        <sz val="8"/>
        <rFont val="MS Sans Serif"/>
        <family val="2"/>
      </rPr>
      <t>&lt;=</t>
    </r>
    <r>
      <rPr>
        <sz val="8"/>
        <rFont val="MS Sans Serif"/>
        <family val="2"/>
      </rPr>
      <t xml:space="preserve"> (mniejsze lub równe) i nie trzeba jej zmieniać. W polu obok</t>
    </r>
  </si>
  <si>
    <r>
      <t xml:space="preserve">powinno być już zaznaczone w polu </t>
    </r>
    <r>
      <rPr>
        <b/>
        <sz val="8"/>
        <rFont val="MS Sans Serif"/>
        <family val="2"/>
      </rPr>
      <t>Warunki ograniczające</t>
    </r>
    <r>
      <rPr>
        <sz val="8"/>
        <rFont val="MS Sans Serif"/>
        <family val="2"/>
      </rPr>
      <t xml:space="preserve">.  Kliknij przycisk   </t>
    </r>
  </si>
  <si>
    <r>
      <t>Zmień</t>
    </r>
    <r>
      <rPr>
        <sz val="8"/>
        <rFont val="MS Sans Serif"/>
        <family val="2"/>
      </rPr>
      <t xml:space="preserve">. W polu  </t>
    </r>
    <r>
      <rPr>
        <b/>
        <sz val="8"/>
        <rFont val="MS Sans Serif"/>
        <family val="2"/>
      </rPr>
      <t>Warunek</t>
    </r>
    <r>
      <rPr>
        <sz val="8"/>
        <rFont val="MS Sans Serif"/>
        <family val="2"/>
      </rPr>
      <t xml:space="preserve"> zmień </t>
    </r>
    <r>
      <rPr>
        <b/>
        <sz val="8"/>
        <rFont val="MS Sans Serif"/>
        <family val="2"/>
      </rPr>
      <t>40000</t>
    </r>
    <r>
      <rPr>
        <sz val="8"/>
        <rFont val="MS Sans Serif"/>
        <family val="2"/>
      </rPr>
      <t xml:space="preserve"> na </t>
    </r>
    <r>
      <rPr>
        <b/>
        <sz val="8"/>
        <rFont val="MS Sans Serif"/>
        <family val="2"/>
      </rPr>
      <t>50000</t>
    </r>
    <r>
      <rPr>
        <sz val="8"/>
        <rFont val="MS Sans Serif"/>
        <family val="2"/>
      </rPr>
      <t xml:space="preserve">.  Kliknij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>, a</t>
    </r>
  </si>
  <si>
    <r>
      <t xml:space="preserve">Gdy klikniesz polecenie </t>
    </r>
    <r>
      <rPr>
        <b/>
        <sz val="8"/>
        <rFont val="MS Sans Serif"/>
        <family val="2"/>
      </rPr>
      <t>Zapisz</t>
    </r>
    <r>
      <rPr>
        <sz val="8"/>
        <rFont val="MS Sans Serif"/>
        <family val="2"/>
      </rPr>
      <t xml:space="preserve"> w menu </t>
    </r>
    <r>
      <rPr>
        <b/>
        <sz val="8"/>
        <rFont val="MS Sans Serif"/>
        <family val="2"/>
      </rPr>
      <t>Plik</t>
    </r>
    <r>
      <rPr>
        <sz val="8"/>
        <rFont val="MS Sans Serif"/>
        <family val="2"/>
      </rPr>
      <t xml:space="preserve"> ostatnie dokonane w oknie dialogowym </t>
    </r>
    <r>
      <rPr>
        <b/>
        <sz val="8"/>
        <rFont val="MS Sans Serif"/>
        <family val="2"/>
      </rPr>
      <t>Solver - Parametry</t>
    </r>
  </si>
  <si>
    <r>
      <t xml:space="preserve">w oknie dialogowym </t>
    </r>
    <r>
      <rPr>
        <b/>
        <sz val="8"/>
        <rFont val="MS Sans Serif"/>
        <family val="2"/>
      </rPr>
      <t>Solver - Opcje</t>
    </r>
    <r>
      <rPr>
        <sz val="8"/>
        <rFont val="MS Sans Serif"/>
        <family val="2"/>
      </rPr>
      <t xml:space="preserve">.  Każdy model składa się z komórek i zmiennych, które zostały </t>
    </r>
  </si>
  <si>
    <r>
      <t xml:space="preserve">wprowadzone w oknie dialogowym </t>
    </r>
    <r>
      <rPr>
        <b/>
        <sz val="8"/>
        <rFont val="MS Sans Serif"/>
        <family val="2"/>
      </rPr>
      <t>Solver - Parametry</t>
    </r>
    <r>
      <rPr>
        <sz val="8"/>
        <rFont val="MS Sans Serif"/>
        <family val="2"/>
      </rPr>
      <t>.</t>
    </r>
  </si>
  <si>
    <r>
      <t xml:space="preserve">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 kliknij polecenie </t>
    </r>
    <r>
      <rPr>
        <b/>
        <sz val="8"/>
        <rFont val="MS Sans Serif"/>
        <family val="2"/>
      </rPr>
      <t>Solver</t>
    </r>
    <r>
      <rPr>
        <sz val="8"/>
        <rFont val="MS Sans Serif"/>
        <family val="2"/>
      </rPr>
      <t xml:space="preserve">, a następnie przycisk </t>
    </r>
    <r>
      <rPr>
        <b/>
        <sz val="8"/>
        <rFont val="MS Sans Serif"/>
        <family val="2"/>
      </rPr>
      <t>Opcje</t>
    </r>
    <r>
      <rPr>
        <sz val="8"/>
        <rFont val="MS Sans Serif"/>
        <family val="2"/>
      </rPr>
      <t>. Kliknij</t>
    </r>
  </si>
  <si>
    <r>
      <t xml:space="preserve">Aby załadować to określenie problemu później, kliknij przycisk </t>
    </r>
    <r>
      <rPr>
        <b/>
        <sz val="8"/>
        <rFont val="MS Sans Serif"/>
        <family val="2"/>
      </rPr>
      <t>Załaduj model</t>
    </r>
    <r>
      <rPr>
        <sz val="8"/>
        <rFont val="MS Sans Serif"/>
        <family val="2"/>
      </rPr>
      <t xml:space="preserve"> w oknie dialogowym </t>
    </r>
    <r>
      <rPr>
        <b/>
        <sz val="8"/>
        <rFont val="MS Sans Serif"/>
        <family val="2"/>
      </rPr>
      <t xml:space="preserve">Solver -  </t>
    </r>
  </si>
  <si>
    <r>
      <t xml:space="preserve">Opcje, </t>
    </r>
    <r>
      <rPr>
        <sz val="8"/>
        <rFont val="MS Sans Serif"/>
        <family val="2"/>
      </rPr>
      <t xml:space="preserve">wpisz </t>
    </r>
    <r>
      <rPr>
        <b/>
        <sz val="8"/>
        <rFont val="MS Sans Serif"/>
        <family val="2"/>
      </rPr>
      <t>h15:h18</t>
    </r>
    <r>
      <rPr>
        <sz val="8"/>
        <rFont val="MS Sans Serif"/>
        <family val="2"/>
      </rPr>
      <t xml:space="preserve"> w polu </t>
    </r>
    <r>
      <rPr>
        <b/>
        <sz val="8"/>
        <rFont val="MS Sans Serif"/>
        <family val="2"/>
      </rPr>
      <t>Obszar modelu</t>
    </r>
    <r>
      <rPr>
        <sz val="8"/>
        <rFont val="MS Sans Serif"/>
        <family val="2"/>
      </rPr>
      <t xml:space="preserve"> lub zaznacz komórki H15:H18 w przykładowym arkuszu,</t>
    </r>
  </si>
  <si>
    <r>
      <t xml:space="preserve">i kliknij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>, aby odrzucić wyniki i przywrócić pierwotną wartość komórki B11.</t>
    </r>
  </si>
  <si>
    <t xml:space="preserve">Możesz także użyć Solvera do wyszukania kilku wartości na raz w celu zmaksymalizowania lub </t>
  </si>
  <si>
    <r>
      <t xml:space="preserve">wpisz </t>
    </r>
    <r>
      <rPr>
        <b/>
        <sz val="8"/>
        <rFont val="MS Sans Serif"/>
        <family val="2"/>
      </rPr>
      <t>f15</t>
    </r>
    <r>
      <rPr>
        <sz val="8"/>
        <rFont val="MS Sans Serif"/>
        <family val="2"/>
      </rPr>
      <t xml:space="preserve"> lub zaznacz komórkę F15 (całkowity zysk w roku.  Upewnij </t>
    </r>
  </si>
  <si>
    <r>
      <t xml:space="preserve">i kliknij 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>, aby odrzucić wyniki i przywrócić pierwotne wartości komórek.</t>
    </r>
  </si>
  <si>
    <t>Sformułowaliśmy właśnie umiarkowanie skomplikowany problem optymalizacyjny; polegający na znalezieniu</t>
  </si>
  <si>
    <t>z powodu potęgowania występującego w formułach wiersza 5). Wyniki tej optymalizacji bez więzów pokazują,</t>
  </si>
  <si>
    <t>dowolnych wartości powiązanych z formułami w tych komórkach.</t>
  </si>
  <si>
    <t>Dotychczas budżet pokrywa koszty reklamy i tworzy dodatkowy zysk, ale osiągamy punkt zmniejszających się</t>
  </si>
  <si>
    <t>zwrotów.  Ponieważ nigdy nie ma pewności, że model odpowiedzi rynkowej na reklamę będzie odpowiedni</t>
  </si>
  <si>
    <t>reklamę do 50 000, aby zobczyć, jak wpływa to na całkowite zyski.</t>
  </si>
  <si>
    <t>do ostatniego wyniku 71 447 zł.  W większości firm nie jest zbyt trudne uzasadnienie wzrostu inwestycji o 10 000 zł,</t>
  </si>
  <si>
    <r>
      <t xml:space="preserve">Problem można rozwiązać szybciej, zaznaczając pole wyboru </t>
    </r>
    <r>
      <rPr>
        <b/>
        <sz val="8"/>
        <rFont val="MS Sans Serif"/>
        <family val="2"/>
      </rPr>
      <t>Przyjmij model liniowy</t>
    </r>
    <r>
      <rPr>
        <sz val="8"/>
        <rFont val="MS Sans Serif"/>
        <family val="2"/>
      </rPr>
      <t xml:space="preserve"> w oknie dialogowym</t>
    </r>
  </si>
  <si>
    <r>
      <t>Solvera -Opcje</t>
    </r>
    <r>
      <rPr>
        <sz val="8"/>
        <rFont val="MS Sans Serif"/>
        <family val="2"/>
      </rPr>
      <t xml:space="preserve"> przed kliknięciem przycisku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>.  Problem tego typu ma optymalne rozwiązanie, które</t>
    </r>
  </si>
  <si>
    <t xml:space="preserve">Liczba wyrobów do wysłania musi być większa </t>
  </si>
  <si>
    <r>
      <t xml:space="preserve">każdej obsady.  Zaznaczenie pola wyboru </t>
    </r>
    <r>
      <rPr>
        <b/>
        <sz val="8"/>
        <rFont val="MS Sans Serif"/>
        <family val="2"/>
      </rPr>
      <t>Przyjmij model liniowy</t>
    </r>
    <r>
      <rPr>
        <sz val="8"/>
        <rFont val="MS Sans Serif"/>
        <family val="2"/>
      </rPr>
      <t xml:space="preserve"> w oknie dialogowym </t>
    </r>
    <r>
      <rPr>
        <b/>
        <sz val="8"/>
        <rFont val="MS Sans Serif"/>
        <family val="2"/>
      </rPr>
      <t>Solver - Opcje</t>
    </r>
    <r>
      <rPr>
        <sz val="8"/>
        <rFont val="MS Sans Serif"/>
        <family val="2"/>
      </rPr>
      <t xml:space="preserve"> przed kliknięciem </t>
    </r>
  </si>
  <si>
    <r>
      <t xml:space="preserve">Kliknij przycisk </t>
    </r>
    <r>
      <rPr>
        <b/>
        <sz val="8"/>
        <rFont val="MS Sans Serif"/>
        <family val="2"/>
      </rPr>
      <t>Dodaj</t>
    </r>
    <r>
      <rPr>
        <sz val="8"/>
        <rFont val="MS Sans Serif"/>
        <family val="2"/>
      </rPr>
      <t xml:space="preserve">. W oknie </t>
    </r>
    <r>
      <rPr>
        <b/>
        <sz val="8"/>
        <rFont val="MS Sans Serif"/>
        <family val="2"/>
      </rPr>
      <t>Dodaj warunek ograniczający</t>
    </r>
    <r>
      <rPr>
        <sz val="8"/>
        <rFont val="MS Sans Serif"/>
        <family val="2"/>
      </rPr>
      <t xml:space="preserve"> wpisz </t>
    </r>
    <r>
      <rPr>
        <b/>
        <sz val="8"/>
        <rFont val="MS Sans Serif"/>
        <family val="2"/>
      </rPr>
      <t>0</t>
    </r>
    <r>
      <rPr>
        <sz val="8"/>
        <rFont val="MS Sans Serif"/>
        <family val="2"/>
      </rPr>
      <t xml:space="preserve"> w polu </t>
    </r>
    <r>
      <rPr>
        <b/>
        <sz val="8"/>
        <rFont val="MS Sans Serif"/>
        <family val="2"/>
      </rPr>
      <t>Warunek</t>
    </r>
    <r>
      <rPr>
        <sz val="8"/>
        <rFont val="MS Sans Serif"/>
        <family val="2"/>
      </rPr>
      <t>, a następnie kliknij</t>
    </r>
  </si>
  <si>
    <t xml:space="preserve">ile zainwestować w ceryfikaty trzymiesięczne w miesiącach 1 i 4; oraz ile zainwestować w certyfikaty </t>
  </si>
  <si>
    <r>
      <t xml:space="preserve">przycisk </t>
    </r>
    <r>
      <rPr>
        <b/>
        <sz val="8"/>
        <rFont val="MS Sans Serif"/>
        <family val="2"/>
      </rPr>
      <t>OK</t>
    </r>
    <r>
      <rPr>
        <sz val="8"/>
        <rFont val="MS Sans Serif"/>
        <family val="2"/>
      </rPr>
      <t xml:space="preserve">. Aby rozwiązać problem, kliknij przycisk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>.</t>
    </r>
  </si>
  <si>
    <t>Zakup CD w miesiącach</t>
  </si>
  <si>
    <t>kilku giełd,  można uzyskać stopę zwrotu reprezentującą średnią stopę zwrotu giełd, podczas gdy ryzyko</t>
  </si>
  <si>
    <t>Używając tego modelu można skorzystać z Solvera do znalezienia takiej alokacji funduszy na giełdach, która</t>
  </si>
  <si>
    <t xml:space="preserve">Solvera można użyć do zróżnicowania alokacji funduszu między giełdami i bonami skarbowymi, aby: albo </t>
  </si>
  <si>
    <r>
      <t xml:space="preserve">przycisk </t>
    </r>
    <r>
      <rPr>
        <b/>
        <sz val="8"/>
        <rFont val="MS Sans Serif"/>
        <family val="2"/>
      </rPr>
      <t xml:space="preserve">OK </t>
    </r>
    <r>
      <rPr>
        <sz val="8"/>
        <rFont val="MS Sans Serif"/>
        <family val="2"/>
      </rPr>
      <t xml:space="preserve">aż zostanie wyświetlone okno dialogowe </t>
    </r>
    <r>
      <rPr>
        <b/>
        <sz val="8"/>
        <rFont val="MS Sans Serif"/>
        <family val="2"/>
      </rPr>
      <t>Solvera - Parametry</t>
    </r>
    <r>
      <rPr>
        <sz val="8"/>
        <rFont val="MS Sans Serif"/>
        <family val="2"/>
      </rPr>
      <t xml:space="preserve">.  Kliknij przycisk </t>
    </r>
    <r>
      <rPr>
        <b/>
        <sz val="8"/>
        <rFont val="MS Sans Serif"/>
        <family val="2"/>
      </rPr>
      <t>Rozwiąż</t>
    </r>
    <r>
      <rPr>
        <sz val="8"/>
        <rFont val="MS Sans Serif"/>
        <family val="2"/>
      </rPr>
      <t xml:space="preserve">.  </t>
    </r>
  </si>
  <si>
    <r>
      <t>Solver</t>
    </r>
    <r>
      <rPr>
        <sz val="8"/>
        <rFont val="MS Sans Serif"/>
        <family val="2"/>
      </rPr>
      <t xml:space="preserve"> w menu </t>
    </r>
    <r>
      <rPr>
        <b/>
        <sz val="8"/>
        <rFont val="MS Sans Serif"/>
        <family val="2"/>
      </rPr>
      <t>Narzędzia</t>
    </r>
    <r>
      <rPr>
        <sz val="8"/>
        <rFont val="MS Sans Serif"/>
        <family val="2"/>
      </rPr>
      <t xml:space="preserve">, kliknij przyciski </t>
    </r>
    <r>
      <rPr>
        <b/>
        <sz val="8"/>
        <rFont val="MS Sans Serif"/>
        <family val="2"/>
      </rPr>
      <t>Opcje</t>
    </r>
    <r>
      <rPr>
        <sz val="8"/>
        <rFont val="MS Sans Serif"/>
        <family val="2"/>
      </rPr>
      <t xml:space="preserve"> i </t>
    </r>
    <r>
      <rPr>
        <b/>
        <sz val="8"/>
        <rFont val="MS Sans Serif"/>
        <family val="2"/>
      </rPr>
      <t>Załaduj model</t>
    </r>
    <r>
      <rPr>
        <sz val="8"/>
        <rFont val="MS Sans Serif"/>
        <family val="2"/>
      </rPr>
      <t xml:space="preserve">, zaznacz w arkuszu komórki A21:A29 </t>
    </r>
  </si>
  <si>
    <t xml:space="preserve">zmaksymalizować stopę zwrotu przy zadanym poziomie ryzyka, albo zminimalizować ryzyko przy danej </t>
  </si>
  <si>
    <t xml:space="preserve">stopie zwrotu. Przy początkowej alokacji 20 procent w każdym typie, stopa zwrotu portfela wynosi16,4 procent, </t>
  </si>
  <si>
    <t>Komórki D21:D29 zawierają określenie problemu minimalizacji ryzyka dla wymaganej stopy zwrotu 16,4</t>
  </si>
  <si>
    <r>
      <t xml:space="preserve">kliknij przycisk </t>
    </r>
    <r>
      <rPr>
        <b/>
        <sz val="8"/>
        <rFont val="MS Sans Serif"/>
        <family val="2"/>
      </rPr>
      <t>Opcje,</t>
    </r>
    <r>
      <rPr>
        <sz val="8"/>
        <rFont val="MS Sans Serif"/>
        <family val="2"/>
      </rPr>
      <t xml:space="preserve"> przycisk </t>
    </r>
    <r>
      <rPr>
        <b/>
        <sz val="8"/>
        <rFont val="MS Sans Serif"/>
        <family val="2"/>
      </rPr>
      <t>Załaduj model</t>
    </r>
    <r>
      <rPr>
        <sz val="8"/>
        <rFont val="MS Sans Serif"/>
        <family val="2"/>
      </rPr>
      <t>, zaznacz w arkuszu komórki D21:D29, a następnie klikaj</t>
    </r>
  </si>
  <si>
    <t>Komórka zmieniana</t>
  </si>
  <si>
    <t>i pojemności C), która spowoduje rozładowanie się  ładunku do jednego procenta wartości początkowej</t>
  </si>
  <si>
    <t>kondensatora w czasie jest w rzeczywistości tłumiony sinus.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</si>
</sst>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mm/d/yy"/>
    <numFmt numFmtId="188" formatCode="mm/d/yy\ h:mm"/>
    <numFmt numFmtId="189" formatCode="0.000"/>
    <numFmt numFmtId="190" formatCode="0.0%"/>
    <numFmt numFmtId="191" formatCode="#,##0.0\ _z_ł;[Red]\-#,##0.0\ _z_ł"/>
    <numFmt numFmtId="192" formatCode="&quot;zł &quot;#,##0_);[Red]\(&quot;zł &quot;#,##0\)"/>
    <numFmt numFmtId="193" formatCode="#,##0\ &quot;zł&quot;"/>
    <numFmt numFmtId="194" formatCode="#,##0.0_);[Red]\(#,##0.0\)"/>
    <numFmt numFmtId="195" formatCode="#,##0.00\ &quot;zł&quot;"/>
  </numFmts>
  <fonts count="15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MS Sans Serif"/>
      <family val="0"/>
    </font>
    <font>
      <sz val="8"/>
      <name val="Helv"/>
      <family val="0"/>
    </font>
    <font>
      <b/>
      <sz val="10"/>
      <name val="MS Sans Serif"/>
      <family val="2"/>
    </font>
    <font>
      <i/>
      <sz val="8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4"/>
      <name val="Wingdings"/>
      <family val="0"/>
    </font>
    <font>
      <b/>
      <i/>
      <sz val="8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</fonts>
  <fills count="3">
    <fill>
      <patternFill/>
    </fill>
    <fill>
      <patternFill patternType="gray125"/>
    </fill>
    <fill>
      <patternFill patternType="gray125">
        <fgColor indexed="13"/>
      </patternFill>
    </fill>
  </fills>
  <borders count="70">
    <border>
      <left/>
      <right/>
      <top/>
      <bottom/>
      <diagonal/>
    </border>
    <border>
      <left style="thick">
        <color indexed="18"/>
      </left>
      <right style="double">
        <color indexed="18"/>
      </right>
      <top style="thick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double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double">
        <color indexed="18"/>
      </bottom>
    </border>
    <border>
      <left style="thick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double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8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18"/>
      </bottom>
    </border>
    <border>
      <left style="thick">
        <color indexed="16"/>
      </left>
      <right style="thick">
        <color indexed="18"/>
      </right>
      <top style="thick">
        <color indexed="16"/>
      </top>
      <bottom style="thick">
        <color indexed="18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7" fillId="0" borderId="0" xfId="20" applyFont="1">
      <alignment horizontal="left"/>
      <protection/>
    </xf>
    <xf numFmtId="0" fontId="5" fillId="0" borderId="0" xfId="19" applyFont="1">
      <alignment/>
      <protection/>
    </xf>
    <xf numFmtId="1" fontId="8" fillId="0" borderId="1" xfId="19" applyNumberFormat="1" applyFont="1" applyFill="1" applyBorder="1" applyAlignment="1">
      <alignment horizontal="left"/>
      <protection/>
    </xf>
    <xf numFmtId="1" fontId="8" fillId="0" borderId="2" xfId="19" applyNumberFormat="1" applyFont="1" applyFill="1" applyBorder="1" applyAlignment="1">
      <alignment horizontal="right"/>
      <protection/>
    </xf>
    <xf numFmtId="1" fontId="8" fillId="0" borderId="3" xfId="19" applyNumberFormat="1" applyFont="1" applyFill="1" applyBorder="1" applyAlignment="1">
      <alignment horizontal="right"/>
      <protection/>
    </xf>
    <xf numFmtId="0" fontId="9" fillId="0" borderId="0" xfId="26" applyFont="1">
      <alignment/>
      <protection/>
    </xf>
    <xf numFmtId="1" fontId="8" fillId="0" borderId="4" xfId="25" applyNumberFormat="1" applyFont="1" applyFill="1" applyBorder="1" applyAlignment="1">
      <alignment horizontal="left"/>
      <protection/>
    </xf>
    <xf numFmtId="0" fontId="5" fillId="0" borderId="0" xfId="19" applyFont="1" applyFill="1" applyBorder="1">
      <alignment/>
      <protection/>
    </xf>
    <xf numFmtId="186" fontId="5" fillId="0" borderId="0" xfId="19" applyNumberFormat="1" applyFont="1" applyFill="1" applyBorder="1" applyAlignment="1">
      <alignment/>
      <protection/>
    </xf>
    <xf numFmtId="1" fontId="5" fillId="0" borderId="5" xfId="19" applyNumberFormat="1" applyFont="1" applyFill="1" applyBorder="1" applyAlignment="1">
      <alignment/>
      <protection/>
    </xf>
    <xf numFmtId="1" fontId="8" fillId="0" borderId="4" xfId="19" applyNumberFormat="1" applyFont="1" applyFill="1" applyBorder="1" applyAlignment="1">
      <alignment/>
      <protection/>
    </xf>
    <xf numFmtId="1" fontId="5" fillId="0" borderId="0" xfId="19" applyNumberFormat="1" applyFont="1" applyFill="1" applyBorder="1" applyAlignment="1">
      <alignment/>
      <protection/>
    </xf>
    <xf numFmtId="37" fontId="5" fillId="0" borderId="0" xfId="19" applyNumberFormat="1" applyFont="1" applyFill="1" applyBorder="1" applyAlignment="1">
      <alignment/>
      <protection/>
    </xf>
    <xf numFmtId="37" fontId="5" fillId="0" borderId="5" xfId="19" applyNumberFormat="1" applyFont="1" applyFill="1" applyBorder="1" applyAlignment="1">
      <alignment/>
      <protection/>
    </xf>
    <xf numFmtId="193" fontId="5" fillId="0" borderId="0" xfId="19" applyNumberFormat="1" applyFont="1" applyFill="1" applyBorder="1" applyAlignment="1">
      <alignment/>
      <protection/>
    </xf>
    <xf numFmtId="193" fontId="5" fillId="0" borderId="5" xfId="19" applyNumberFormat="1" applyFont="1" applyFill="1" applyBorder="1" applyAlignment="1">
      <alignment/>
      <protection/>
    </xf>
    <xf numFmtId="49" fontId="10" fillId="0" borderId="6" xfId="19" applyNumberFormat="1" applyFont="1" applyFill="1" applyBorder="1" applyAlignment="1">
      <alignment vertical="top"/>
      <protection/>
    </xf>
    <xf numFmtId="49" fontId="5" fillId="0" borderId="7" xfId="20" applyNumberFormat="1" applyFont="1" applyFill="1" applyBorder="1" applyAlignment="1">
      <alignment vertical="top"/>
      <protection/>
    </xf>
    <xf numFmtId="49" fontId="5" fillId="0" borderId="8" xfId="19" applyNumberFormat="1" applyFont="1" applyFill="1" applyBorder="1" applyAlignment="1">
      <alignment vertical="top"/>
      <protection/>
    </xf>
    <xf numFmtId="49" fontId="5" fillId="0" borderId="9" xfId="20" applyNumberFormat="1" applyFont="1" applyFill="1" applyBorder="1" applyAlignment="1">
      <alignment vertical="top"/>
      <protection/>
    </xf>
    <xf numFmtId="49" fontId="9" fillId="0" borderId="0" xfId="26" applyNumberFormat="1" applyFont="1" applyAlignment="1">
      <alignment vertical="top"/>
      <protection/>
    </xf>
    <xf numFmtId="49" fontId="5" fillId="0" borderId="10" xfId="20" applyNumberFormat="1" applyFont="1" applyFill="1" applyBorder="1" applyAlignment="1">
      <alignment vertical="top"/>
      <protection/>
    </xf>
    <xf numFmtId="164" fontId="10" fillId="0" borderId="11" xfId="21" applyNumberFormat="1" applyFont="1" applyFill="1" applyBorder="1" applyAlignment="1">
      <alignment horizontal="center"/>
      <protection/>
    </xf>
    <xf numFmtId="49" fontId="5" fillId="0" borderId="0" xfId="20" applyNumberFormat="1" applyFont="1" applyAlignment="1">
      <alignment vertical="top"/>
      <protection/>
    </xf>
    <xf numFmtId="38" fontId="5" fillId="0" borderId="12" xfId="22" applyNumberFormat="1" applyFont="1" applyFill="1" applyBorder="1" applyAlignment="1">
      <alignment/>
      <protection/>
    </xf>
    <xf numFmtId="37" fontId="5" fillId="0" borderId="13" xfId="19" applyNumberFormat="1" applyFont="1" applyFill="1" applyBorder="1" applyAlignment="1">
      <alignment/>
      <protection/>
    </xf>
    <xf numFmtId="37" fontId="5" fillId="0" borderId="14" xfId="19" applyNumberFormat="1" applyFont="1" applyFill="1" applyBorder="1" applyAlignment="1">
      <alignment/>
      <protection/>
    </xf>
    <xf numFmtId="37" fontId="5" fillId="0" borderId="15" xfId="19" applyNumberFormat="1" applyFont="1" applyFill="1" applyBorder="1" applyAlignment="1">
      <alignment/>
      <protection/>
    </xf>
    <xf numFmtId="37" fontId="5" fillId="0" borderId="16" xfId="19" applyNumberFormat="1" applyFont="1" applyFill="1" applyBorder="1" applyAlignment="1">
      <alignment/>
      <protection/>
    </xf>
    <xf numFmtId="0" fontId="9" fillId="0" borderId="16" xfId="26" applyFont="1" applyBorder="1">
      <alignment/>
      <protection/>
    </xf>
    <xf numFmtId="49" fontId="5" fillId="0" borderId="17" xfId="19" applyNumberFormat="1" applyFont="1" applyFill="1" applyBorder="1" applyAlignment="1">
      <alignment vertical="top"/>
      <protection/>
    </xf>
    <xf numFmtId="49" fontId="5" fillId="0" borderId="18" xfId="20" applyNumberFormat="1" applyFont="1" applyFill="1" applyBorder="1" applyAlignment="1">
      <alignment vertical="top"/>
      <protection/>
    </xf>
    <xf numFmtId="49" fontId="5" fillId="0" borderId="19" xfId="19" applyNumberFormat="1" applyFont="1" applyFill="1" applyBorder="1" applyAlignment="1">
      <alignment vertical="top"/>
      <protection/>
    </xf>
    <xf numFmtId="1" fontId="8" fillId="0" borderId="20" xfId="25" applyNumberFormat="1" applyFont="1" applyFill="1" applyBorder="1" applyAlignment="1">
      <alignment horizontal="left"/>
      <protection/>
    </xf>
    <xf numFmtId="193" fontId="5" fillId="0" borderId="11" xfId="19" applyNumberFormat="1" applyFont="1" applyFill="1" applyBorder="1" applyAlignment="1">
      <alignment/>
      <protection/>
    </xf>
    <xf numFmtId="193" fontId="5" fillId="0" borderId="21" xfId="19" applyNumberFormat="1" applyFont="1" applyFill="1" applyBorder="1" applyAlignment="1">
      <alignment/>
      <protection/>
    </xf>
    <xf numFmtId="193" fontId="5" fillId="0" borderId="22" xfId="19" applyNumberFormat="1" applyFont="1" applyFill="1" applyBorder="1" applyAlignment="1">
      <alignment/>
      <protection/>
    </xf>
    <xf numFmtId="1" fontId="8" fillId="0" borderId="23" xfId="25" applyNumberFormat="1" applyFont="1" applyFill="1" applyBorder="1" applyAlignment="1">
      <alignment horizontal="left"/>
      <protection/>
    </xf>
    <xf numFmtId="9" fontId="5" fillId="0" borderId="18" xfId="19" applyNumberFormat="1" applyFont="1" applyFill="1" applyBorder="1" applyAlignment="1">
      <alignment/>
      <protection/>
    </xf>
    <xf numFmtId="9" fontId="5" fillId="0" borderId="24" xfId="19" applyNumberFormat="1" applyFont="1" applyFill="1" applyBorder="1" applyAlignment="1">
      <alignment/>
      <protection/>
    </xf>
    <xf numFmtId="1" fontId="8" fillId="0" borderId="0" xfId="19" applyNumberFormat="1" applyFont="1" applyAlignment="1">
      <alignment/>
      <protection/>
    </xf>
    <xf numFmtId="1" fontId="5" fillId="0" borderId="0" xfId="19" applyNumberFormat="1" applyFont="1" applyAlignment="1">
      <alignment/>
      <protection/>
    </xf>
    <xf numFmtId="1" fontId="8" fillId="0" borderId="6" xfId="25" applyNumberFormat="1" applyFont="1" applyFill="1" applyBorder="1" applyAlignment="1">
      <alignment horizontal="right"/>
      <protection/>
    </xf>
    <xf numFmtId="193" fontId="5" fillId="0" borderId="8" xfId="19" applyNumberFormat="1" applyFont="1" applyFill="1" applyBorder="1" applyAlignment="1">
      <alignment/>
      <protection/>
    </xf>
    <xf numFmtId="1" fontId="8" fillId="0" borderId="17" xfId="25" applyNumberFormat="1" applyFont="1" applyFill="1" applyBorder="1" applyAlignment="1">
      <alignment horizontal="right"/>
      <protection/>
    </xf>
    <xf numFmtId="193" fontId="5" fillId="0" borderId="19" xfId="19" applyNumberFormat="1" applyFont="1" applyFill="1" applyBorder="1" applyAlignment="1">
      <alignment/>
      <protection/>
    </xf>
    <xf numFmtId="0" fontId="5" fillId="2" borderId="6" xfId="20" applyFont="1" applyFill="1" applyBorder="1">
      <alignment horizontal="left"/>
      <protection/>
    </xf>
    <xf numFmtId="0" fontId="5" fillId="2" borderId="7" xfId="20" applyFont="1" applyFill="1" applyBorder="1">
      <alignment horizontal="left"/>
      <protection/>
    </xf>
    <xf numFmtId="0" fontId="5" fillId="2" borderId="8" xfId="20" applyFont="1" applyFill="1" applyBorder="1">
      <alignment horizontal="left"/>
      <protection/>
    </xf>
    <xf numFmtId="0" fontId="5" fillId="2" borderId="9" xfId="20" applyFont="1" applyFill="1" applyBorder="1">
      <alignment horizontal="left"/>
      <protection/>
    </xf>
    <xf numFmtId="0" fontId="5" fillId="2" borderId="0" xfId="20" applyFont="1" applyFill="1" applyBorder="1">
      <alignment horizontal="left"/>
      <protection/>
    </xf>
    <xf numFmtId="0" fontId="5" fillId="2" borderId="10" xfId="20" applyFont="1" applyFill="1" applyBorder="1">
      <alignment horizontal="left"/>
      <protection/>
    </xf>
    <xf numFmtId="0" fontId="10" fillId="2" borderId="25" xfId="20" applyFont="1" applyFill="1" applyBorder="1" applyAlignment="1">
      <alignment horizontal="center"/>
      <protection/>
    </xf>
    <xf numFmtId="0" fontId="10" fillId="2" borderId="26" xfId="20" applyFont="1" applyFill="1" applyBorder="1">
      <alignment horizontal="left"/>
      <protection/>
    </xf>
    <xf numFmtId="0" fontId="5" fillId="2" borderId="26" xfId="20" applyFont="1" applyFill="1" applyBorder="1">
      <alignment horizontal="left"/>
      <protection/>
    </xf>
    <xf numFmtId="0" fontId="5" fillId="2" borderId="27" xfId="20" applyFont="1" applyFill="1" applyBorder="1">
      <alignment horizontal="left"/>
      <protection/>
    </xf>
    <xf numFmtId="0" fontId="5" fillId="2" borderId="9" xfId="20" applyFont="1" applyFill="1" applyBorder="1" applyAlignment="1">
      <alignment horizontal="center"/>
      <protection/>
    </xf>
    <xf numFmtId="49" fontId="5" fillId="2" borderId="0" xfId="20" applyNumberFormat="1" applyFont="1" applyFill="1" applyBorder="1">
      <alignment horizontal="left"/>
      <protection/>
    </xf>
    <xf numFmtId="49" fontId="5" fillId="2" borderId="10" xfId="20" applyNumberFormat="1" applyFont="1" applyFill="1" applyBorder="1">
      <alignment horizontal="left"/>
      <protection/>
    </xf>
    <xf numFmtId="0" fontId="7" fillId="2" borderId="9" xfId="20" applyFont="1" applyFill="1" applyBorder="1">
      <alignment horizontal="left"/>
      <protection/>
    </xf>
    <xf numFmtId="49" fontId="10" fillId="2" borderId="0" xfId="20" applyNumberFormat="1" applyFont="1" applyFill="1" applyBorder="1">
      <alignment horizontal="left"/>
      <protection/>
    </xf>
    <xf numFmtId="0" fontId="5" fillId="2" borderId="25" xfId="20" applyFont="1" applyFill="1" applyBorder="1">
      <alignment horizontal="left"/>
      <protection/>
    </xf>
    <xf numFmtId="49" fontId="5" fillId="2" borderId="26" xfId="20" applyNumberFormat="1" applyFont="1" applyFill="1" applyBorder="1">
      <alignment horizontal="left"/>
      <protection/>
    </xf>
    <xf numFmtId="49" fontId="5" fillId="2" borderId="27" xfId="20" applyNumberFormat="1" applyFont="1" applyFill="1" applyBorder="1">
      <alignment horizontal="left"/>
      <protection/>
    </xf>
    <xf numFmtId="0" fontId="10" fillId="2" borderId="9" xfId="20" applyFont="1" applyFill="1" applyBorder="1" applyAlignment="1">
      <alignment horizontal="left"/>
      <protection/>
    </xf>
    <xf numFmtId="49" fontId="5" fillId="2" borderId="25" xfId="20" applyNumberFormat="1" applyFont="1" applyFill="1" applyBorder="1">
      <alignment horizontal="left"/>
      <protection/>
    </xf>
    <xf numFmtId="49" fontId="5" fillId="2" borderId="9" xfId="20" applyNumberFormat="1" applyFont="1" applyFill="1" applyBorder="1">
      <alignment horizontal="left"/>
      <protection/>
    </xf>
    <xf numFmtId="0" fontId="5" fillId="2" borderId="17" xfId="20" applyFont="1" applyFill="1" applyBorder="1">
      <alignment horizontal="left"/>
      <protection/>
    </xf>
    <xf numFmtId="49" fontId="5" fillId="2" borderId="18" xfId="20" applyNumberFormat="1" applyFont="1" applyFill="1" applyBorder="1">
      <alignment horizontal="left"/>
      <protection/>
    </xf>
    <xf numFmtId="49" fontId="5" fillId="2" borderId="19" xfId="20" applyNumberFormat="1" applyFont="1" applyFill="1" applyBorder="1">
      <alignment horizontal="left"/>
      <protection/>
    </xf>
    <xf numFmtId="0" fontId="11" fillId="2" borderId="9" xfId="20" applyFont="1" applyFill="1" applyBorder="1" applyAlignment="1">
      <alignment horizontal="right" vertical="center"/>
      <protection/>
    </xf>
    <xf numFmtId="49" fontId="10" fillId="2" borderId="9" xfId="20" applyNumberFormat="1" applyFont="1" applyFill="1" applyBorder="1">
      <alignment horizontal="left"/>
      <protection/>
    </xf>
    <xf numFmtId="0" fontId="5" fillId="0" borderId="0" xfId="20" applyFont="1" applyAlignment="1">
      <alignment/>
      <protection/>
    </xf>
    <xf numFmtId="0" fontId="5" fillId="0" borderId="0" xfId="20" applyFont="1">
      <alignment horizontal="left"/>
      <protection/>
    </xf>
    <xf numFmtId="49" fontId="9" fillId="0" borderId="0" xfId="0" applyNumberFormat="1" applyFont="1" applyAlignment="1">
      <alignment vertical="top"/>
    </xf>
    <xf numFmtId="0" fontId="5" fillId="2" borderId="18" xfId="20" applyFont="1" applyFill="1" applyBorder="1">
      <alignment horizontal="left"/>
      <protection/>
    </xf>
    <xf numFmtId="0" fontId="5" fillId="2" borderId="19" xfId="20" applyFont="1" applyFill="1" applyBorder="1">
      <alignment horizontal="left"/>
      <protection/>
    </xf>
    <xf numFmtId="0" fontId="5" fillId="0" borderId="6" xfId="20" applyFont="1" applyFill="1" applyBorder="1">
      <alignment horizontal="left"/>
      <protection/>
    </xf>
    <xf numFmtId="0" fontId="5" fillId="0" borderId="7" xfId="20" applyFont="1" applyFill="1" applyBorder="1">
      <alignment horizontal="left"/>
      <protection/>
    </xf>
    <xf numFmtId="0" fontId="5" fillId="0" borderId="7" xfId="20" applyFont="1" applyFill="1" applyBorder="1" applyAlignment="1">
      <alignment/>
      <protection/>
    </xf>
    <xf numFmtId="0" fontId="8" fillId="0" borderId="7" xfId="20" applyNumberFormat="1" applyFont="1" applyFill="1" applyBorder="1" applyAlignment="1">
      <alignment horizontal="right"/>
      <protection/>
    </xf>
    <xf numFmtId="0" fontId="8" fillId="0" borderId="8" xfId="20" applyNumberFormat="1" applyFont="1" applyFill="1" applyBorder="1" applyAlignment="1">
      <alignment horizontal="right"/>
      <protection/>
    </xf>
    <xf numFmtId="0" fontId="9" fillId="0" borderId="16" xfId="0" applyFont="1" applyBorder="1" applyAlignment="1">
      <alignment/>
    </xf>
    <xf numFmtId="0" fontId="5" fillId="0" borderId="9" xfId="20" applyFont="1" applyFill="1" applyBorder="1" applyAlignment="1">
      <alignment/>
      <protection/>
    </xf>
    <xf numFmtId="0" fontId="5" fillId="0" borderId="0" xfId="20" applyFont="1" applyFill="1" applyBorder="1">
      <alignment horizontal="left"/>
      <protection/>
    </xf>
    <xf numFmtId="0" fontId="8" fillId="0" borderId="0" xfId="20" applyNumberFormat="1" applyFont="1" applyFill="1" applyBorder="1" applyAlignment="1">
      <alignment horizontal="right"/>
      <protection/>
    </xf>
    <xf numFmtId="1" fontId="5" fillId="0" borderId="13" xfId="20" applyNumberFormat="1" applyFont="1" applyFill="1" applyBorder="1" applyAlignment="1">
      <alignment horizontal="right"/>
      <protection/>
    </xf>
    <xf numFmtId="1" fontId="5" fillId="0" borderId="14" xfId="20" applyNumberFormat="1" applyFont="1" applyFill="1" applyBorder="1" applyAlignment="1">
      <alignment horizontal="right"/>
      <protection/>
    </xf>
    <xf numFmtId="1" fontId="5" fillId="0" borderId="15" xfId="20" applyNumberFormat="1" applyFont="1" applyFill="1" applyBorder="1" applyAlignment="1">
      <alignment horizontal="right"/>
      <protection/>
    </xf>
    <xf numFmtId="0" fontId="8" fillId="0" borderId="9" xfId="20" applyNumberFormat="1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horizontal="right"/>
      <protection/>
    </xf>
    <xf numFmtId="0" fontId="5" fillId="0" borderId="10" xfId="20" applyFont="1" applyFill="1" applyBorder="1" applyAlignment="1">
      <alignment horizontal="right"/>
      <protection/>
    </xf>
    <xf numFmtId="0" fontId="5" fillId="0" borderId="28" xfId="20" applyFont="1" applyFill="1" applyBorder="1" applyAlignment="1">
      <alignment horizontal="right"/>
      <protection/>
    </xf>
    <xf numFmtId="1" fontId="5" fillId="0" borderId="29" xfId="20" applyNumberFormat="1" applyFont="1" applyFill="1" applyBorder="1" applyAlignment="1">
      <alignment horizontal="right"/>
      <protection/>
    </xf>
    <xf numFmtId="0" fontId="5" fillId="0" borderId="30" xfId="20" applyFont="1" applyFill="1" applyBorder="1" applyAlignment="1">
      <alignment horizontal="right"/>
      <protection/>
    </xf>
    <xf numFmtId="1" fontId="5" fillId="0" borderId="31" xfId="20" applyNumberFormat="1" applyFont="1" applyFill="1" applyBorder="1" applyAlignment="1">
      <alignment horizontal="right"/>
      <protection/>
    </xf>
    <xf numFmtId="0" fontId="8" fillId="2" borderId="32" xfId="20" applyNumberFormat="1" applyFont="1" applyFill="1" applyBorder="1" applyAlignment="1">
      <alignment horizontal="center"/>
      <protection/>
    </xf>
    <xf numFmtId="0" fontId="8" fillId="2" borderId="33" xfId="20" applyFont="1" applyFill="1" applyBorder="1" applyAlignment="1">
      <alignment horizontal="center"/>
      <protection/>
    </xf>
    <xf numFmtId="0" fontId="8" fillId="0" borderId="17" xfId="20" applyNumberFormat="1" applyFont="1" applyFill="1" applyBorder="1" applyAlignment="1">
      <alignment horizontal="left"/>
      <protection/>
    </xf>
    <xf numFmtId="0" fontId="5" fillId="0" borderId="34" xfId="20" applyFont="1" applyFill="1" applyBorder="1" applyAlignment="1">
      <alignment horizontal="right"/>
      <protection/>
    </xf>
    <xf numFmtId="1" fontId="5" fillId="0" borderId="35" xfId="20" applyNumberFormat="1" applyFont="1" applyFill="1" applyBorder="1" applyAlignment="1">
      <alignment horizontal="right"/>
      <protection/>
    </xf>
    <xf numFmtId="0" fontId="5" fillId="0" borderId="18" xfId="20" applyFont="1" applyFill="1" applyBorder="1" applyAlignment="1">
      <alignment horizontal="right"/>
      <protection/>
    </xf>
    <xf numFmtId="0" fontId="5" fillId="0" borderId="19" xfId="20" applyFont="1" applyFill="1" applyBorder="1" applyAlignment="1">
      <alignment horizontal="right"/>
      <protection/>
    </xf>
    <xf numFmtId="0" fontId="5" fillId="2" borderId="36" xfId="20" applyFont="1" applyFill="1" applyBorder="1" applyAlignment="1">
      <alignment horizontal="center"/>
      <protection/>
    </xf>
    <xf numFmtId="0" fontId="12" fillId="0" borderId="0" xfId="20" applyFont="1" applyAlignment="1">
      <alignment/>
      <protection/>
    </xf>
    <xf numFmtId="0" fontId="5" fillId="0" borderId="37" xfId="20" applyFont="1" applyFill="1" applyBorder="1">
      <alignment horizontal="left"/>
      <protection/>
    </xf>
    <xf numFmtId="0" fontId="8" fillId="0" borderId="38" xfId="20" applyNumberFormat="1" applyFont="1" applyFill="1" applyBorder="1" applyAlignment="1">
      <alignment horizontal="right"/>
      <protection/>
    </xf>
    <xf numFmtId="172" fontId="5" fillId="0" borderId="38" xfId="20" applyNumberFormat="1" applyFont="1" applyFill="1" applyBorder="1" applyAlignment="1">
      <alignment/>
      <protection/>
    </xf>
    <xf numFmtId="172" fontId="5" fillId="0" borderId="39" xfId="20" applyNumberFormat="1" applyFont="1" applyFill="1" applyBorder="1" applyAlignment="1">
      <alignment/>
      <protection/>
    </xf>
    <xf numFmtId="0" fontId="5" fillId="0" borderId="17" xfId="20" applyFont="1" applyFill="1" applyBorder="1">
      <alignment horizontal="left"/>
      <protection/>
    </xf>
    <xf numFmtId="0" fontId="10" fillId="0" borderId="18" xfId="20" applyNumberFormat="1" applyFont="1" applyFill="1" applyBorder="1" applyAlignment="1">
      <alignment horizontal="right"/>
      <protection/>
    </xf>
    <xf numFmtId="193" fontId="10" fillId="0" borderId="40" xfId="20" applyNumberFormat="1" applyFont="1" applyFill="1" applyBorder="1" applyAlignment="1">
      <alignment/>
      <protection/>
    </xf>
    <xf numFmtId="0" fontId="5" fillId="0" borderId="18" xfId="20" applyFont="1" applyFill="1" applyBorder="1" applyAlignment="1">
      <alignment/>
      <protection/>
    </xf>
    <xf numFmtId="0" fontId="5" fillId="0" borderId="19" xfId="20" applyFont="1" applyFill="1" applyBorder="1" applyAlignment="1">
      <alignment/>
      <protection/>
    </xf>
    <xf numFmtId="0" fontId="10" fillId="2" borderId="41" xfId="20" applyFont="1" applyFill="1" applyBorder="1">
      <alignment horizontal="left"/>
      <protection/>
    </xf>
    <xf numFmtId="0" fontId="5" fillId="2" borderId="42" xfId="20" applyFont="1" applyFill="1" applyBorder="1">
      <alignment horizontal="left"/>
      <protection/>
    </xf>
    <xf numFmtId="0" fontId="5" fillId="2" borderId="43" xfId="20" applyFont="1" applyFill="1" applyBorder="1">
      <alignment horizontal="left"/>
      <protection/>
    </xf>
    <xf numFmtId="0" fontId="7" fillId="0" borderId="0" xfId="21" applyFont="1">
      <alignment horizontal="left"/>
      <protection/>
    </xf>
    <xf numFmtId="0" fontId="5" fillId="0" borderId="0" xfId="21" applyFont="1" applyAlignment="1">
      <alignment/>
      <protection/>
    </xf>
    <xf numFmtId="0" fontId="5" fillId="0" borderId="0" xfId="21" applyFont="1">
      <alignment horizontal="left"/>
      <protection/>
    </xf>
    <xf numFmtId="0" fontId="5" fillId="2" borderId="6" xfId="21" applyNumberFormat="1" applyFont="1" applyFill="1" applyBorder="1" applyAlignment="1">
      <alignment horizontal="left"/>
      <protection/>
    </xf>
    <xf numFmtId="0" fontId="5" fillId="2" borderId="7" xfId="21" applyFont="1" applyFill="1" applyBorder="1" applyAlignment="1">
      <alignment/>
      <protection/>
    </xf>
    <xf numFmtId="0" fontId="5" fillId="2" borderId="8" xfId="21" applyFont="1" applyFill="1" applyBorder="1">
      <alignment horizontal="left"/>
      <protection/>
    </xf>
    <xf numFmtId="0" fontId="5" fillId="2" borderId="9" xfId="21" applyNumberFormat="1" applyFont="1" applyFill="1" applyBorder="1" applyAlignment="1">
      <alignment horizontal="left"/>
      <protection/>
    </xf>
    <xf numFmtId="0" fontId="5" fillId="2" borderId="0" xfId="21" applyFont="1" applyFill="1" applyBorder="1" applyAlignment="1">
      <alignment/>
      <protection/>
    </xf>
    <xf numFmtId="0" fontId="5" fillId="2" borderId="10" xfId="21" applyFont="1" applyFill="1" applyBorder="1">
      <alignment horizontal="left"/>
      <protection/>
    </xf>
    <xf numFmtId="0" fontId="5" fillId="2" borderId="17" xfId="21" applyNumberFormat="1" applyFont="1" applyFill="1" applyBorder="1" applyAlignment="1">
      <alignment horizontal="left"/>
      <protection/>
    </xf>
    <xf numFmtId="0" fontId="5" fillId="2" borderId="18" xfId="21" applyFont="1" applyFill="1" applyBorder="1" applyAlignment="1">
      <alignment/>
      <protection/>
    </xf>
    <xf numFmtId="0" fontId="5" fillId="2" borderId="19" xfId="21" applyFont="1" applyFill="1" applyBorder="1">
      <alignment horizontal="left"/>
      <protection/>
    </xf>
    <xf numFmtId="0" fontId="5" fillId="0" borderId="6" xfId="21" applyFont="1" applyFill="1" applyBorder="1">
      <alignment horizontal="left"/>
      <protection/>
    </xf>
    <xf numFmtId="0" fontId="5" fillId="0" borderId="7" xfId="21" applyFont="1" applyFill="1" applyBorder="1">
      <alignment horizontal="left"/>
      <protection/>
    </xf>
    <xf numFmtId="0" fontId="8" fillId="0" borderId="7" xfId="21" applyNumberFormat="1" applyFont="1" applyFill="1" applyBorder="1" applyAlignment="1">
      <alignment horizontal="left"/>
      <protection/>
    </xf>
    <xf numFmtId="0" fontId="5" fillId="0" borderId="8" xfId="21" applyFont="1" applyFill="1" applyBorder="1">
      <alignment horizontal="left"/>
      <protection/>
    </xf>
    <xf numFmtId="0" fontId="8" fillId="0" borderId="9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5" fillId="0" borderId="10" xfId="21" applyFont="1" applyFill="1" applyBorder="1">
      <alignment horizontal="left"/>
      <protection/>
    </xf>
    <xf numFmtId="0" fontId="5" fillId="0" borderId="9" xfId="21" applyNumberFormat="1" applyFont="1" applyFill="1" applyBorder="1" applyAlignment="1">
      <alignment horizontal="left"/>
      <protection/>
    </xf>
    <xf numFmtId="1" fontId="5" fillId="0" borderId="44" xfId="21" applyNumberFormat="1" applyFont="1" applyFill="1" applyBorder="1" applyAlignment="1">
      <alignment horizontal="center"/>
      <protection/>
    </xf>
    <xf numFmtId="1" fontId="5" fillId="0" borderId="45" xfId="21" applyNumberFormat="1" applyFont="1" applyFill="1" applyBorder="1" applyAlignment="1">
      <alignment/>
      <protection/>
    </xf>
    <xf numFmtId="1" fontId="5" fillId="0" borderId="46" xfId="21" applyNumberFormat="1" applyFont="1" applyFill="1" applyBorder="1" applyAlignment="1">
      <alignment/>
      <protection/>
    </xf>
    <xf numFmtId="1" fontId="5" fillId="0" borderId="47" xfId="21" applyNumberFormat="1" applyFont="1" applyFill="1" applyBorder="1" applyAlignment="1">
      <alignment/>
      <protection/>
    </xf>
    <xf numFmtId="1" fontId="5" fillId="0" borderId="48" xfId="21" applyNumberFormat="1" applyFont="1" applyFill="1" applyBorder="1" applyAlignment="1">
      <alignment horizontal="center"/>
      <protection/>
    </xf>
    <xf numFmtId="1" fontId="5" fillId="0" borderId="49" xfId="21" applyNumberFormat="1" applyFont="1" applyFill="1" applyBorder="1" applyAlignment="1">
      <alignment/>
      <protection/>
    </xf>
    <xf numFmtId="1" fontId="5" fillId="0" borderId="0" xfId="21" applyNumberFormat="1" applyFont="1" applyFill="1" applyBorder="1" applyAlignment="1">
      <alignment/>
      <protection/>
    </xf>
    <xf numFmtId="1" fontId="5" fillId="0" borderId="50" xfId="21" applyNumberFormat="1" applyFont="1" applyFill="1" applyBorder="1" applyAlignment="1">
      <alignment/>
      <protection/>
    </xf>
    <xf numFmtId="1" fontId="5" fillId="0" borderId="51" xfId="21" applyNumberFormat="1" applyFont="1" applyFill="1" applyBorder="1" applyAlignment="1">
      <alignment horizontal="center"/>
      <protection/>
    </xf>
    <xf numFmtId="1" fontId="5" fillId="0" borderId="52" xfId="21" applyNumberFormat="1" applyFont="1" applyFill="1" applyBorder="1" applyAlignment="1">
      <alignment/>
      <protection/>
    </xf>
    <xf numFmtId="1" fontId="5" fillId="0" borderId="53" xfId="21" applyNumberFormat="1" applyFont="1" applyFill="1" applyBorder="1" applyAlignment="1">
      <alignment/>
      <protection/>
    </xf>
    <xf numFmtId="1" fontId="5" fillId="0" borderId="54" xfId="21" applyNumberFormat="1" applyFont="1" applyFill="1" applyBorder="1" applyAlignment="1">
      <alignment/>
      <protection/>
    </xf>
    <xf numFmtId="0" fontId="5" fillId="0" borderId="9" xfId="21" applyFont="1" applyFill="1" applyBorder="1" applyAlignment="1">
      <alignment/>
      <protection/>
    </xf>
    <xf numFmtId="1" fontId="5" fillId="0" borderId="0" xfId="21" applyNumberFormat="1" applyFont="1" applyFill="1" applyBorder="1" applyAlignment="1">
      <alignment horizontal="right"/>
      <protection/>
    </xf>
    <xf numFmtId="1" fontId="5" fillId="0" borderId="55" xfId="21" applyNumberFormat="1" applyFont="1" applyFill="1" applyBorder="1" applyAlignment="1">
      <alignment/>
      <protection/>
    </xf>
    <xf numFmtId="1" fontId="5" fillId="0" borderId="56" xfId="21" applyNumberFormat="1" applyFont="1" applyFill="1" applyBorder="1" applyAlignment="1">
      <alignment/>
      <protection/>
    </xf>
    <xf numFmtId="1" fontId="5" fillId="0" borderId="57" xfId="21" applyNumberFormat="1" applyFont="1" applyFill="1" applyBorder="1" applyAlignment="1">
      <alignment/>
      <protection/>
    </xf>
    <xf numFmtId="0" fontId="5" fillId="0" borderId="17" xfId="21" applyFont="1" applyFill="1" applyBorder="1">
      <alignment horizontal="left"/>
      <protection/>
    </xf>
    <xf numFmtId="0" fontId="8" fillId="0" borderId="18" xfId="21" applyNumberFormat="1" applyFont="1" applyFill="1" applyBorder="1" applyAlignment="1">
      <alignment horizontal="right"/>
      <protection/>
    </xf>
    <xf numFmtId="0" fontId="5" fillId="0" borderId="19" xfId="21" applyFont="1" applyFill="1" applyBorder="1">
      <alignment horizontal="left"/>
      <protection/>
    </xf>
    <xf numFmtId="0" fontId="8" fillId="0" borderId="6" xfId="21" applyFont="1" applyFill="1" applyBorder="1">
      <alignment horizontal="left"/>
      <protection/>
    </xf>
    <xf numFmtId="1" fontId="8" fillId="0" borderId="7" xfId="21" applyNumberFormat="1" applyFont="1" applyFill="1" applyBorder="1" applyAlignment="1">
      <alignment horizontal="center"/>
      <protection/>
    </xf>
    <xf numFmtId="1" fontId="8" fillId="0" borderId="7" xfId="21" applyNumberFormat="1" applyFont="1" applyFill="1" applyBorder="1" applyAlignment="1">
      <alignment horizontal="left"/>
      <protection/>
    </xf>
    <xf numFmtId="1" fontId="5" fillId="0" borderId="7" xfId="21" applyNumberFormat="1" applyFont="1" applyFill="1" applyBorder="1" applyAlignment="1">
      <alignment/>
      <protection/>
    </xf>
    <xf numFmtId="1" fontId="5" fillId="0" borderId="18" xfId="21" applyNumberFormat="1" applyFont="1" applyFill="1" applyBorder="1" applyAlignment="1">
      <alignment/>
      <protection/>
    </xf>
    <xf numFmtId="0" fontId="5" fillId="0" borderId="6" xfId="21" applyFont="1" applyFill="1" applyBorder="1" applyAlignment="1">
      <alignment/>
      <protection/>
    </xf>
    <xf numFmtId="0" fontId="8" fillId="0" borderId="17" xfId="21" applyNumberFormat="1" applyFont="1" applyFill="1" applyBorder="1" applyAlignment="1">
      <alignment horizontal="left"/>
      <protection/>
    </xf>
    <xf numFmtId="0" fontId="13" fillId="0" borderId="11" xfId="21" applyNumberFormat="1" applyFont="1" applyFill="1" applyBorder="1" applyAlignment="1">
      <alignment horizontal="center"/>
      <protection/>
    </xf>
    <xf numFmtId="0" fontId="5" fillId="0" borderId="18" xfId="21" applyNumberFormat="1" applyFont="1" applyFill="1" applyBorder="1" applyAlignment="1">
      <alignment/>
      <protection/>
    </xf>
    <xf numFmtId="0" fontId="10" fillId="2" borderId="9" xfId="20" applyFont="1" applyFill="1" applyBorder="1">
      <alignment horizontal="left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17" xfId="0" applyNumberFormat="1" applyFont="1" applyFill="1" applyBorder="1" applyAlignment="1">
      <alignment horizontal="left"/>
    </xf>
    <xf numFmtId="0" fontId="9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12" fillId="0" borderId="6" xfId="0" applyNumberFormat="1" applyFont="1" applyFill="1" applyBorder="1" applyAlignment="1">
      <alignment horizontal="left"/>
    </xf>
    <xf numFmtId="0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" fontId="9" fillId="0" borderId="58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59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1" fontId="9" fillId="0" borderId="6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1" fontId="9" fillId="0" borderId="55" xfId="0" applyNumberFormat="1" applyFont="1" applyFill="1" applyBorder="1" applyAlignment="1">
      <alignment horizontal="center"/>
    </xf>
    <xf numFmtId="1" fontId="9" fillId="0" borderId="56" xfId="0" applyNumberFormat="1" applyFont="1" applyFill="1" applyBorder="1" applyAlignment="1">
      <alignment horizontal="center"/>
    </xf>
    <xf numFmtId="1" fontId="9" fillId="0" borderId="57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3" fontId="13" fillId="0" borderId="11" xfId="15" applyNumberFormat="1" applyFont="1" applyFill="1" applyBorder="1" applyAlignment="1">
      <alignment/>
    </xf>
    <xf numFmtId="1" fontId="9" fillId="0" borderId="0" xfId="0" applyNumberFormat="1" applyFont="1" applyAlignment="1">
      <alignment horizontal="left"/>
    </xf>
    <xf numFmtId="0" fontId="7" fillId="0" borderId="0" xfId="22" applyFont="1">
      <alignment horizontal="left"/>
      <protection/>
    </xf>
    <xf numFmtId="0" fontId="5" fillId="0" borderId="0" xfId="22" applyFont="1" applyAlignment="1">
      <alignment/>
      <protection/>
    </xf>
    <xf numFmtId="0" fontId="5" fillId="0" borderId="0" xfId="22" applyFont="1">
      <alignment horizontal="left"/>
      <protection/>
    </xf>
    <xf numFmtId="0" fontId="5" fillId="2" borderId="6" xfId="22" applyNumberFormat="1" applyFont="1" applyFill="1" applyBorder="1" applyAlignment="1">
      <alignment horizontal="left"/>
      <protection/>
    </xf>
    <xf numFmtId="0" fontId="5" fillId="2" borderId="7" xfId="22" applyFont="1" applyFill="1" applyBorder="1" applyAlignment="1">
      <alignment/>
      <protection/>
    </xf>
    <xf numFmtId="0" fontId="5" fillId="2" borderId="8" xfId="22" applyFont="1" applyFill="1" applyBorder="1" applyAlignment="1">
      <alignment/>
      <protection/>
    </xf>
    <xf numFmtId="0" fontId="5" fillId="2" borderId="17" xfId="22" applyNumberFormat="1" applyFont="1" applyFill="1" applyBorder="1" applyAlignment="1">
      <alignment horizontal="left"/>
      <protection/>
    </xf>
    <xf numFmtId="0" fontId="5" fillId="2" borderId="18" xfId="22" applyFont="1" applyFill="1" applyBorder="1" applyAlignment="1">
      <alignment/>
      <protection/>
    </xf>
    <xf numFmtId="0" fontId="5" fillId="2" borderId="19" xfId="22" applyFont="1" applyFill="1" applyBorder="1" applyAlignment="1">
      <alignment/>
      <protection/>
    </xf>
    <xf numFmtId="0" fontId="5" fillId="2" borderId="6" xfId="22" applyFont="1" applyFill="1" applyBorder="1" applyAlignment="1">
      <alignment/>
      <protection/>
    </xf>
    <xf numFmtId="0" fontId="8" fillId="2" borderId="7" xfId="22" applyNumberFormat="1" applyFont="1" applyFill="1" applyBorder="1" applyAlignment="1">
      <alignment horizontal="center"/>
      <protection/>
    </xf>
    <xf numFmtId="0" fontId="8" fillId="2" borderId="8" xfId="22" applyNumberFormat="1" applyFont="1" applyFill="1" applyBorder="1" applyAlignment="1">
      <alignment horizontal="center"/>
      <protection/>
    </xf>
    <xf numFmtId="0" fontId="8" fillId="2" borderId="6" xfId="22" applyNumberFormat="1" applyFont="1" applyFill="1" applyBorder="1" applyAlignment="1">
      <alignment horizontal="left"/>
      <protection/>
    </xf>
    <xf numFmtId="0" fontId="8" fillId="2" borderId="8" xfId="22" applyFont="1" applyFill="1" applyBorder="1" applyAlignment="1">
      <alignment/>
      <protection/>
    </xf>
    <xf numFmtId="0" fontId="8" fillId="2" borderId="9" xfId="22" applyNumberFormat="1" applyFont="1" applyFill="1" applyBorder="1" applyAlignment="1">
      <alignment horizontal="left"/>
      <protection/>
    </xf>
    <xf numFmtId="190" fontId="5" fillId="2" borderId="0" xfId="22" applyNumberFormat="1" applyFont="1" applyFill="1" applyBorder="1" applyAlignment="1">
      <alignment horizontal="center"/>
      <protection/>
    </xf>
    <xf numFmtId="0" fontId="5" fillId="2" borderId="10" xfId="22" applyFont="1" applyFill="1" applyBorder="1" applyAlignment="1">
      <alignment horizontal="center"/>
      <protection/>
    </xf>
    <xf numFmtId="0" fontId="5" fillId="2" borderId="9" xfId="22" applyNumberFormat="1" applyFont="1" applyFill="1" applyBorder="1" applyAlignment="1">
      <alignment horizontal="left"/>
      <protection/>
    </xf>
    <xf numFmtId="0" fontId="5" fillId="2" borderId="10" xfId="22" applyFont="1" applyFill="1" applyBorder="1" applyAlignment="1">
      <alignment/>
      <protection/>
    </xf>
    <xf numFmtId="0" fontId="12" fillId="0" borderId="0" xfId="22" applyNumberFormat="1" applyFont="1" applyAlignment="1">
      <alignment horizontal="center"/>
      <protection/>
    </xf>
    <xf numFmtId="0" fontId="8" fillId="2" borderId="17" xfId="22" applyNumberFormat="1" applyFont="1" applyFill="1" applyBorder="1" applyAlignment="1">
      <alignment horizontal="left"/>
      <protection/>
    </xf>
    <xf numFmtId="190" fontId="5" fillId="2" borderId="18" xfId="22" applyNumberFormat="1" applyFont="1" applyFill="1" applyBorder="1" applyAlignment="1">
      <alignment horizontal="center"/>
      <protection/>
    </xf>
    <xf numFmtId="0" fontId="5" fillId="2" borderId="19" xfId="22" applyFont="1" applyFill="1" applyBorder="1" applyAlignment="1">
      <alignment horizontal="center"/>
      <protection/>
    </xf>
    <xf numFmtId="0" fontId="12" fillId="0" borderId="0" xfId="22" applyNumberFormat="1" applyFont="1" applyAlignment="1">
      <alignment horizontal="right"/>
      <protection/>
    </xf>
    <xf numFmtId="172" fontId="13" fillId="0" borderId="11" xfId="22" applyNumberFormat="1" applyFont="1" applyFill="1" applyBorder="1" applyAlignment="1">
      <alignment horizontal="center"/>
      <protection/>
    </xf>
    <xf numFmtId="0" fontId="12" fillId="0" borderId="6" xfId="22" applyNumberFormat="1" applyFont="1" applyFill="1" applyBorder="1" applyAlignment="1">
      <alignment horizontal="left"/>
      <protection/>
    </xf>
    <xf numFmtId="0" fontId="12" fillId="0" borderId="7" xfId="22" applyFont="1" applyFill="1" applyBorder="1" applyAlignment="1">
      <alignment horizontal="center"/>
      <protection/>
    </xf>
    <xf numFmtId="0" fontId="12" fillId="0" borderId="8" xfId="22" applyNumberFormat="1" applyFont="1" applyFill="1" applyBorder="1" applyAlignment="1">
      <alignment horizontal="center"/>
      <protection/>
    </xf>
    <xf numFmtId="0" fontId="12" fillId="0" borderId="9" xfId="22" applyNumberFormat="1" applyFont="1" applyFill="1" applyBorder="1" applyAlignment="1">
      <alignment horizontal="left"/>
      <protection/>
    </xf>
    <xf numFmtId="192" fontId="5" fillId="0" borderId="0" xfId="22" applyNumberFormat="1" applyFont="1" applyFill="1" applyBorder="1" applyAlignment="1">
      <alignment/>
      <protection/>
    </xf>
    <xf numFmtId="192" fontId="5" fillId="0" borderId="10" xfId="22" applyNumberFormat="1" applyFont="1" applyFill="1" applyBorder="1" applyAlignment="1">
      <alignment/>
      <protection/>
    </xf>
    <xf numFmtId="38" fontId="5" fillId="0" borderId="0" xfId="22" applyNumberFormat="1" applyFont="1" applyFill="1" applyBorder="1" applyAlignment="1">
      <alignment/>
      <protection/>
    </xf>
    <xf numFmtId="38" fontId="5" fillId="0" borderId="10" xfId="22" applyNumberFormat="1" applyFont="1" applyFill="1" applyBorder="1" applyAlignment="1">
      <alignment/>
      <protection/>
    </xf>
    <xf numFmtId="38" fontId="5" fillId="0" borderId="13" xfId="22" applyNumberFormat="1" applyFont="1" applyFill="1" applyBorder="1" applyAlignment="1">
      <alignment/>
      <protection/>
    </xf>
    <xf numFmtId="38" fontId="5" fillId="0" borderId="14" xfId="22" applyNumberFormat="1" applyFont="1" applyFill="1" applyBorder="1" applyAlignment="1">
      <alignment/>
      <protection/>
    </xf>
    <xf numFmtId="38" fontId="5" fillId="0" borderId="15" xfId="22" applyNumberFormat="1" applyFont="1" applyFill="1" applyBorder="1" applyAlignment="1">
      <alignment/>
      <protection/>
    </xf>
    <xf numFmtId="0" fontId="12" fillId="0" borderId="17" xfId="22" applyNumberFormat="1" applyFont="1" applyFill="1" applyBorder="1" applyAlignment="1">
      <alignment horizontal="left"/>
      <protection/>
    </xf>
    <xf numFmtId="192" fontId="5" fillId="0" borderId="55" xfId="22" applyNumberFormat="1" applyFont="1" applyFill="1" applyBorder="1" applyAlignment="1">
      <alignment/>
      <protection/>
    </xf>
    <xf numFmtId="192" fontId="5" fillId="0" borderId="56" xfId="22" applyNumberFormat="1" applyFont="1" applyFill="1" applyBorder="1" applyAlignment="1">
      <alignment/>
      <protection/>
    </xf>
    <xf numFmtId="192" fontId="5" fillId="0" borderId="57" xfId="22" applyNumberFormat="1" applyFont="1" applyFill="1" applyBorder="1" applyAlignment="1">
      <alignment/>
      <protection/>
    </xf>
    <xf numFmtId="0" fontId="5" fillId="0" borderId="0" xfId="22" applyNumberFormat="1" applyFont="1" applyAlignment="1">
      <alignment horizontal="left"/>
      <protection/>
    </xf>
    <xf numFmtId="49" fontId="10" fillId="2" borderId="41" xfId="20" applyNumberFormat="1" applyFont="1" applyFill="1" applyBorder="1">
      <alignment horizontal="left"/>
      <protection/>
    </xf>
    <xf numFmtId="49" fontId="5" fillId="2" borderId="42" xfId="20" applyNumberFormat="1" applyFont="1" applyFill="1" applyBorder="1">
      <alignment horizontal="left"/>
      <protection/>
    </xf>
    <xf numFmtId="49" fontId="5" fillId="2" borderId="43" xfId="20" applyNumberFormat="1" applyFont="1" applyFill="1" applyBorder="1">
      <alignment horizontal="left"/>
      <protection/>
    </xf>
    <xf numFmtId="0" fontId="7" fillId="0" borderId="0" xfId="23" applyFont="1">
      <alignment horizontal="left"/>
      <protection/>
    </xf>
    <xf numFmtId="0" fontId="5" fillId="0" borderId="0" xfId="23" applyFont="1" applyAlignment="1">
      <alignment/>
      <protection/>
    </xf>
    <xf numFmtId="0" fontId="5" fillId="0" borderId="0" xfId="23" applyFont="1">
      <alignment horizontal="left"/>
      <protection/>
    </xf>
    <xf numFmtId="0" fontId="5" fillId="2" borderId="6" xfId="23" applyNumberFormat="1" applyFont="1" applyFill="1" applyBorder="1" applyAlignment="1">
      <alignment horizontal="left"/>
      <protection/>
    </xf>
    <xf numFmtId="0" fontId="5" fillId="2" borderId="7" xfId="23" applyFont="1" applyFill="1" applyBorder="1" applyAlignment="1">
      <alignment/>
      <protection/>
    </xf>
    <xf numFmtId="0" fontId="5" fillId="2" borderId="8" xfId="23" applyFont="1" applyFill="1" applyBorder="1">
      <alignment horizontal="left"/>
      <protection/>
    </xf>
    <xf numFmtId="0" fontId="5" fillId="2" borderId="9" xfId="23" applyNumberFormat="1" applyFont="1" applyFill="1" applyBorder="1" applyAlignment="1">
      <alignment horizontal="left"/>
      <protection/>
    </xf>
    <xf numFmtId="0" fontId="5" fillId="2" borderId="0" xfId="23" applyFont="1" applyFill="1" applyBorder="1" applyAlignment="1">
      <alignment/>
      <protection/>
    </xf>
    <xf numFmtId="0" fontId="5" fillId="2" borderId="10" xfId="23" applyFont="1" applyFill="1" applyBorder="1">
      <alignment horizontal="left"/>
      <protection/>
    </xf>
    <xf numFmtId="0" fontId="5" fillId="2" borderId="17" xfId="23" applyNumberFormat="1" applyFont="1" applyFill="1" applyBorder="1" applyAlignment="1">
      <alignment horizontal="left"/>
      <protection/>
    </xf>
    <xf numFmtId="0" fontId="5" fillId="2" borderId="18" xfId="23" applyFont="1" applyFill="1" applyBorder="1" applyAlignment="1">
      <alignment/>
      <protection/>
    </xf>
    <xf numFmtId="0" fontId="5" fillId="2" borderId="19" xfId="23" applyFont="1" applyFill="1" applyBorder="1">
      <alignment horizontal="left"/>
      <protection/>
    </xf>
    <xf numFmtId="0" fontId="8" fillId="2" borderId="6" xfId="23" applyNumberFormat="1" applyFont="1" applyFill="1" applyBorder="1" applyAlignment="1">
      <alignment horizontal="left"/>
      <protection/>
    </xf>
    <xf numFmtId="190" fontId="5" fillId="2" borderId="7" xfId="23" applyNumberFormat="1" applyFont="1" applyFill="1" applyBorder="1" applyAlignment="1">
      <alignment/>
      <protection/>
    </xf>
    <xf numFmtId="0" fontId="8" fillId="2" borderId="7" xfId="23" applyNumberFormat="1" applyFont="1" applyFill="1" applyBorder="1" applyAlignment="1">
      <alignment horizontal="left"/>
      <protection/>
    </xf>
    <xf numFmtId="190" fontId="5" fillId="2" borderId="8" xfId="23" applyNumberFormat="1" applyFont="1" applyFill="1" applyBorder="1" applyAlignment="1">
      <alignment/>
      <protection/>
    </xf>
    <xf numFmtId="0" fontId="8" fillId="2" borderId="17" xfId="23" applyNumberFormat="1" applyFont="1" applyFill="1" applyBorder="1" applyAlignment="1">
      <alignment horizontal="left"/>
      <protection/>
    </xf>
    <xf numFmtId="190" fontId="5" fillId="2" borderId="18" xfId="23" applyNumberFormat="1" applyFont="1" applyFill="1" applyBorder="1" applyAlignment="1">
      <alignment/>
      <protection/>
    </xf>
    <xf numFmtId="0" fontId="8" fillId="2" borderId="18" xfId="23" applyNumberFormat="1" applyFont="1" applyFill="1" applyBorder="1" applyAlignment="1">
      <alignment horizontal="left"/>
      <protection/>
    </xf>
    <xf numFmtId="190" fontId="5" fillId="2" borderId="19" xfId="23" applyNumberFormat="1" applyFont="1" applyFill="1" applyBorder="1" applyAlignment="1">
      <alignment/>
      <protection/>
    </xf>
    <xf numFmtId="0" fontId="5" fillId="0" borderId="6" xfId="23" applyFont="1" applyFill="1" applyBorder="1" applyAlignment="1">
      <alignment/>
      <protection/>
    </xf>
    <xf numFmtId="0" fontId="8" fillId="0" borderId="7" xfId="23" applyNumberFormat="1" applyFont="1" applyFill="1" applyBorder="1" applyAlignment="1">
      <alignment horizontal="center"/>
      <protection/>
    </xf>
    <xf numFmtId="0" fontId="8" fillId="0" borderId="7" xfId="23" applyFont="1" applyFill="1" applyBorder="1" applyAlignment="1">
      <alignment/>
      <protection/>
    </xf>
    <xf numFmtId="0" fontId="8" fillId="0" borderId="7" xfId="23" applyNumberFormat="1" applyFont="1" applyFill="1" applyBorder="1" applyAlignment="1">
      <alignment horizontal="right"/>
      <protection/>
    </xf>
    <xf numFmtId="0" fontId="8" fillId="0" borderId="8" xfId="23" applyNumberFormat="1" applyFont="1" applyFill="1" applyBorder="1" applyAlignment="1">
      <alignment horizontal="right"/>
      <protection/>
    </xf>
    <xf numFmtId="0" fontId="8" fillId="0" borderId="9" xfId="23" applyNumberFormat="1" applyFont="1" applyFill="1" applyBorder="1" applyAlignment="1">
      <alignment horizontal="left"/>
      <protection/>
    </xf>
    <xf numFmtId="2" fontId="5" fillId="0" borderId="0" xfId="23" applyNumberFormat="1" applyFont="1" applyFill="1" applyBorder="1" applyAlignment="1">
      <alignment horizontal="center"/>
      <protection/>
    </xf>
    <xf numFmtId="0" fontId="5" fillId="0" borderId="0" xfId="23" applyFont="1" applyFill="1" applyBorder="1" applyAlignment="1">
      <alignment/>
      <protection/>
    </xf>
    <xf numFmtId="190" fontId="5" fillId="0" borderId="58" xfId="23" applyNumberFormat="1" applyFont="1" applyFill="1" applyBorder="1" applyAlignment="1">
      <alignment/>
      <protection/>
    </xf>
    <xf numFmtId="189" fontId="5" fillId="0" borderId="0" xfId="23" applyNumberFormat="1" applyFont="1" applyFill="1" applyBorder="1" applyAlignment="1">
      <alignment/>
      <protection/>
    </xf>
    <xf numFmtId="189" fontId="5" fillId="0" borderId="10" xfId="23" applyNumberFormat="1" applyFont="1" applyFill="1" applyBorder="1" applyAlignment="1">
      <alignment/>
      <protection/>
    </xf>
    <xf numFmtId="190" fontId="5" fillId="0" borderId="59" xfId="23" applyNumberFormat="1" applyFont="1" applyFill="1" applyBorder="1" applyAlignment="1">
      <alignment/>
      <protection/>
    </xf>
    <xf numFmtId="190" fontId="5" fillId="0" borderId="60" xfId="23" applyNumberFormat="1" applyFont="1" applyFill="1" applyBorder="1" applyAlignment="1">
      <alignment/>
      <protection/>
    </xf>
    <xf numFmtId="0" fontId="8" fillId="0" borderId="9" xfId="23" applyFont="1" applyFill="1" applyBorder="1" applyAlignment="1">
      <alignment/>
      <protection/>
    </xf>
    <xf numFmtId="0" fontId="5" fillId="0" borderId="0" xfId="23" applyNumberFormat="1" applyFont="1" applyFill="1" applyBorder="1" applyAlignment="1">
      <alignment horizontal="right"/>
      <protection/>
    </xf>
    <xf numFmtId="0" fontId="5" fillId="0" borderId="10" xfId="23" applyNumberFormat="1" applyFont="1" applyFill="1" applyBorder="1" applyAlignment="1">
      <alignment horizontal="right"/>
      <protection/>
    </xf>
    <xf numFmtId="0" fontId="8" fillId="0" borderId="61" xfId="23" applyFont="1" applyFill="1" applyBorder="1" applyAlignment="1">
      <alignment/>
      <protection/>
    </xf>
    <xf numFmtId="0" fontId="5" fillId="0" borderId="62" xfId="23" applyFont="1" applyFill="1" applyBorder="1" applyAlignment="1">
      <alignment/>
      <protection/>
    </xf>
    <xf numFmtId="2" fontId="5" fillId="0" borderId="62" xfId="23" applyNumberFormat="1" applyFont="1" applyFill="1" applyBorder="1" applyAlignment="1">
      <alignment/>
      <protection/>
    </xf>
    <xf numFmtId="190" fontId="5" fillId="0" borderId="16" xfId="23" applyNumberFormat="1" applyFont="1" applyFill="1" applyBorder="1" applyAlignment="1">
      <alignment/>
      <protection/>
    </xf>
    <xf numFmtId="189" fontId="5" fillId="0" borderId="62" xfId="23" applyNumberFormat="1" applyFont="1" applyFill="1" applyBorder="1" applyAlignment="1">
      <alignment/>
      <protection/>
    </xf>
    <xf numFmtId="189" fontId="5" fillId="0" borderId="63" xfId="23" applyNumberFormat="1" applyFont="1" applyFill="1" applyBorder="1" applyAlignment="1">
      <alignment/>
      <protection/>
    </xf>
    <xf numFmtId="0" fontId="5" fillId="0" borderId="7" xfId="23" applyFont="1" applyFill="1" applyBorder="1" applyAlignment="1">
      <alignment/>
      <protection/>
    </xf>
    <xf numFmtId="0" fontId="10" fillId="0" borderId="7" xfId="23" applyNumberFormat="1" applyFont="1" applyFill="1" applyBorder="1" applyAlignment="1">
      <alignment horizontal="right"/>
      <protection/>
    </xf>
    <xf numFmtId="0" fontId="12" fillId="0" borderId="64" xfId="23" applyNumberFormat="1" applyFont="1" applyFill="1" applyBorder="1" applyAlignment="1">
      <alignment horizontal="right"/>
      <protection/>
    </xf>
    <xf numFmtId="0" fontId="10" fillId="0" borderId="17" xfId="23" applyFont="1" applyFill="1" applyBorder="1" applyAlignment="1">
      <alignment/>
      <protection/>
    </xf>
    <xf numFmtId="0" fontId="5" fillId="0" borderId="18" xfId="23" applyFont="1" applyFill="1" applyBorder="1">
      <alignment horizontal="left"/>
      <protection/>
    </xf>
    <xf numFmtId="190" fontId="13" fillId="0" borderId="65" xfId="23" applyNumberFormat="1" applyFont="1" applyFill="1" applyBorder="1" applyAlignment="1">
      <alignment/>
      <protection/>
    </xf>
    <xf numFmtId="190" fontId="12" fillId="0" borderId="66" xfId="23" applyNumberFormat="1" applyFont="1" applyFill="1" applyBorder="1" applyAlignment="1">
      <alignment/>
      <protection/>
    </xf>
    <xf numFmtId="0" fontId="10" fillId="0" borderId="0" xfId="23" applyNumberFormat="1" applyFont="1" applyAlignment="1">
      <alignment horizontal="left"/>
      <protection/>
    </xf>
    <xf numFmtId="0" fontId="10" fillId="0" borderId="0" xfId="23" applyFont="1" applyAlignment="1">
      <alignment/>
      <protection/>
    </xf>
    <xf numFmtId="0" fontId="5" fillId="0" borderId="67" xfId="23" applyNumberFormat="1" applyFont="1" applyFill="1" applyBorder="1" applyAlignment="1" applyProtection="1">
      <alignment horizontal="right"/>
      <protection locked="0"/>
    </xf>
    <xf numFmtId="0" fontId="5" fillId="0" borderId="0" xfId="23" applyNumberFormat="1" applyFont="1" applyAlignment="1" applyProtection="1">
      <alignment horizontal="right"/>
      <protection locked="0"/>
    </xf>
    <xf numFmtId="0" fontId="5" fillId="0" borderId="67" xfId="23" applyFont="1" applyFill="1" applyBorder="1" applyAlignment="1">
      <alignment/>
      <protection/>
    </xf>
    <xf numFmtId="0" fontId="5" fillId="0" borderId="68" xfId="23" applyFont="1" applyFill="1" applyBorder="1" applyAlignment="1" applyProtection="1">
      <alignment/>
      <protection locked="0"/>
    </xf>
    <xf numFmtId="0" fontId="5" fillId="0" borderId="0" xfId="23" applyFont="1" applyAlignment="1" applyProtection="1">
      <alignment/>
      <protection locked="0"/>
    </xf>
    <xf numFmtId="0" fontId="5" fillId="0" borderId="68" xfId="23" applyFont="1" applyFill="1" applyBorder="1" applyAlignment="1">
      <alignment/>
      <protection/>
    </xf>
    <xf numFmtId="0" fontId="5" fillId="0" borderId="69" xfId="23" applyFont="1" applyFill="1" applyBorder="1" applyAlignment="1" applyProtection="1">
      <alignment/>
      <protection locked="0"/>
    </xf>
    <xf numFmtId="0" fontId="5" fillId="0" borderId="69" xfId="23" applyFont="1" applyFill="1" applyBorder="1" applyAlignment="1">
      <alignment/>
      <protection/>
    </xf>
    <xf numFmtId="0" fontId="7" fillId="0" borderId="0" xfId="24" applyFont="1">
      <alignment horizontal="left"/>
      <protection/>
    </xf>
    <xf numFmtId="0" fontId="5" fillId="0" borderId="0" xfId="24" applyFont="1" applyAlignment="1">
      <alignment/>
      <protection/>
    </xf>
    <xf numFmtId="0" fontId="5" fillId="0" borderId="0" xfId="24" applyFont="1">
      <alignment horizontal="left"/>
      <protection/>
    </xf>
    <xf numFmtId="0" fontId="5" fillId="2" borderId="6" xfId="24" applyNumberFormat="1" applyFont="1" applyFill="1" applyBorder="1" applyAlignment="1">
      <alignment horizontal="left"/>
      <protection/>
    </xf>
    <xf numFmtId="0" fontId="5" fillId="2" borderId="7" xfId="24" applyFont="1" applyFill="1" applyBorder="1" applyAlignment="1">
      <alignment/>
      <protection/>
    </xf>
    <xf numFmtId="0" fontId="5" fillId="2" borderId="8" xfId="24" applyFont="1" applyFill="1" applyBorder="1" applyAlignment="1">
      <alignment/>
      <protection/>
    </xf>
    <xf numFmtId="0" fontId="5" fillId="2" borderId="17" xfId="24" applyNumberFormat="1" applyFont="1" applyFill="1" applyBorder="1" applyAlignment="1">
      <alignment horizontal="left"/>
      <protection/>
    </xf>
    <xf numFmtId="0" fontId="5" fillId="2" borderId="18" xfId="24" applyFont="1" applyFill="1" applyBorder="1" applyAlignment="1">
      <alignment/>
      <protection/>
    </xf>
    <xf numFmtId="0" fontId="5" fillId="2" borderId="19" xfId="24" applyFont="1" applyFill="1" applyBorder="1" applyAlignment="1">
      <alignment/>
      <protection/>
    </xf>
    <xf numFmtId="0" fontId="5" fillId="2" borderId="6" xfId="24" applyFont="1" applyFill="1" applyBorder="1" applyAlignment="1">
      <alignment/>
      <protection/>
    </xf>
    <xf numFmtId="0" fontId="5" fillId="2" borderId="7" xfId="24" applyNumberFormat="1" applyFont="1" applyFill="1" applyBorder="1" applyAlignment="1">
      <alignment horizontal="left"/>
      <protection/>
    </xf>
    <xf numFmtId="0" fontId="5" fillId="2" borderId="9" xfId="24" applyNumberFormat="1" applyFont="1" applyFill="1" applyBorder="1" applyAlignment="1">
      <alignment horizontal="left"/>
      <protection/>
    </xf>
    <xf numFmtId="0" fontId="5" fillId="2" borderId="0" xfId="24" applyNumberFormat="1" applyFont="1" applyFill="1" applyBorder="1" applyAlignment="1">
      <alignment horizontal="left"/>
      <protection/>
    </xf>
    <xf numFmtId="0" fontId="5" fillId="2" borderId="0" xfId="24" applyNumberFormat="1" applyFont="1" applyFill="1" applyBorder="1" applyAlignment="1" quotePrefix="1">
      <alignment horizontal="left"/>
      <protection/>
    </xf>
    <xf numFmtId="0" fontId="5" fillId="2" borderId="10" xfId="24" applyNumberFormat="1" applyFont="1" applyFill="1" applyBorder="1" applyAlignment="1">
      <alignment horizontal="left"/>
      <protection/>
    </xf>
    <xf numFmtId="0" fontId="5" fillId="0" borderId="6" xfId="24" applyNumberFormat="1" applyFont="1" applyFill="1" applyBorder="1" applyAlignment="1">
      <alignment horizontal="left"/>
      <protection/>
    </xf>
    <xf numFmtId="0" fontId="5" fillId="0" borderId="7" xfId="24" applyFont="1" applyFill="1" applyBorder="1" applyAlignment="1">
      <alignment/>
      <protection/>
    </xf>
    <xf numFmtId="0" fontId="5" fillId="0" borderId="8" xfId="24" applyNumberFormat="1" applyFont="1" applyFill="1" applyBorder="1" applyAlignment="1">
      <alignment horizontal="left"/>
      <protection/>
    </xf>
    <xf numFmtId="0" fontId="5" fillId="2" borderId="0" xfId="24" applyFont="1" applyFill="1" applyBorder="1" applyAlignment="1">
      <alignment/>
      <protection/>
    </xf>
    <xf numFmtId="0" fontId="5" fillId="0" borderId="9" xfId="24" applyNumberFormat="1" applyFont="1" applyFill="1" applyBorder="1" applyAlignment="1">
      <alignment horizontal="left"/>
      <protection/>
    </xf>
    <xf numFmtId="0" fontId="5" fillId="0" borderId="0" xfId="24" applyFont="1" applyFill="1" applyBorder="1" applyAlignment="1">
      <alignment/>
      <protection/>
    </xf>
    <xf numFmtId="0" fontId="5" fillId="0" borderId="10" xfId="24" applyNumberFormat="1" applyFont="1" applyFill="1" applyBorder="1" applyAlignment="1">
      <alignment horizontal="left"/>
      <protection/>
    </xf>
    <xf numFmtId="0" fontId="5" fillId="0" borderId="9" xfId="24" applyFont="1" applyFill="1" applyBorder="1" applyAlignment="1">
      <alignment/>
      <protection/>
    </xf>
    <xf numFmtId="0" fontId="5" fillId="0" borderId="10" xfId="24" applyFont="1" applyFill="1" applyBorder="1" applyAlignment="1">
      <alignment/>
      <protection/>
    </xf>
    <xf numFmtId="0" fontId="5" fillId="0" borderId="12" xfId="24" applyFont="1" applyFill="1" applyBorder="1" applyAlignment="1">
      <alignment/>
      <protection/>
    </xf>
    <xf numFmtId="0" fontId="5" fillId="2" borderId="17" xfId="24" applyFont="1" applyFill="1" applyBorder="1" applyAlignment="1">
      <alignment/>
      <protection/>
    </xf>
    <xf numFmtId="0" fontId="5" fillId="2" borderId="18" xfId="24" applyNumberFormat="1" applyFont="1" applyFill="1" applyBorder="1" applyAlignment="1">
      <alignment horizontal="left"/>
      <protection/>
    </xf>
    <xf numFmtId="0" fontId="5" fillId="0" borderId="6" xfId="24" applyFont="1" applyFill="1" applyBorder="1" applyAlignment="1">
      <alignment/>
      <protection/>
    </xf>
    <xf numFmtId="0" fontId="5" fillId="0" borderId="8" xfId="24" applyFont="1" applyFill="1" applyBorder="1" applyAlignment="1">
      <alignment/>
      <protection/>
    </xf>
    <xf numFmtId="0" fontId="5" fillId="0" borderId="17" xfId="24" applyNumberFormat="1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/>
      <protection/>
    </xf>
    <xf numFmtId="0" fontId="5" fillId="0" borderId="19" xfId="24" applyFont="1" applyFill="1" applyBorder="1" applyAlignment="1">
      <alignment/>
      <protection/>
    </xf>
    <xf numFmtId="0" fontId="5" fillId="0" borderId="9" xfId="24" applyFont="1" applyFill="1" applyBorder="1" applyAlignment="1" quotePrefix="1">
      <alignment/>
      <protection/>
    </xf>
    <xf numFmtId="0" fontId="5" fillId="0" borderId="0" xfId="24" applyNumberFormat="1" applyFont="1" applyAlignment="1">
      <alignment horizontal="left"/>
      <protection/>
    </xf>
    <xf numFmtId="0" fontId="5" fillId="0" borderId="17" xfId="24" applyFont="1" applyFill="1" applyBorder="1" applyAlignment="1">
      <alignment/>
      <protection/>
    </xf>
    <xf numFmtId="0" fontId="5" fillId="0" borderId="18" xfId="24" applyFont="1" applyFill="1" applyBorder="1" applyAlignme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Solver Example" xfId="19"/>
    <cellStyle name="Normal_SOLVER1" xfId="20"/>
    <cellStyle name="Normal_SOLVER2" xfId="21"/>
    <cellStyle name="Normal_SOLVER4" xfId="22"/>
    <cellStyle name="Normal_SOLVER5" xfId="23"/>
    <cellStyle name="Normal_SOLVER6" xfId="24"/>
    <cellStyle name="Normal_SOLVERPD" xfId="25"/>
    <cellStyle name="Normal_SOLVSAMP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2.75"/>
  <cols>
    <col min="1" max="1" width="21.00390625" style="2" customWidth="1"/>
    <col min="2" max="6" width="8.75390625" style="2" customWidth="1"/>
    <col min="7" max="7" width="4.25390625" style="2" customWidth="1"/>
    <col min="8" max="8" width="3.625" style="2" customWidth="1"/>
    <col min="9" max="9" width="9.00390625" style="2" customWidth="1"/>
    <col min="10" max="10" width="7.875" style="2" customWidth="1"/>
    <col min="11" max="11" width="6.75390625" style="2" customWidth="1"/>
    <col min="12" max="16384" width="9.125" style="2" customWidth="1"/>
  </cols>
  <sheetData>
    <row r="1" ht="14.25" customHeight="1" thickBot="1">
      <c r="A1" s="1" t="s">
        <v>425</v>
      </c>
    </row>
    <row r="2" spans="1:11" ht="13.5" customHeight="1" thickBot="1" thickTop="1">
      <c r="A2" s="3" t="s">
        <v>297</v>
      </c>
      <c r="B2" s="4" t="s">
        <v>122</v>
      </c>
      <c r="C2" s="4" t="s">
        <v>123</v>
      </c>
      <c r="D2" s="4" t="s">
        <v>124</v>
      </c>
      <c r="E2" s="4" t="s">
        <v>125</v>
      </c>
      <c r="F2" s="5" t="s">
        <v>126</v>
      </c>
      <c r="H2" s="6"/>
      <c r="I2" s="6"/>
      <c r="J2" s="6"/>
      <c r="K2" s="6"/>
    </row>
    <row r="3" spans="1:11" ht="11.25" customHeight="1" thickTop="1">
      <c r="A3" s="7" t="s">
        <v>127</v>
      </c>
      <c r="B3" s="8">
        <v>0.9</v>
      </c>
      <c r="C3" s="9">
        <v>1.1</v>
      </c>
      <c r="D3" s="9">
        <v>0.8</v>
      </c>
      <c r="E3" s="9">
        <v>1.2</v>
      </c>
      <c r="F3" s="10"/>
      <c r="H3" s="6"/>
      <c r="I3" s="6"/>
      <c r="J3" s="6"/>
      <c r="K3" s="6"/>
    </row>
    <row r="4" spans="1:11" ht="7.5" customHeight="1">
      <c r="A4" s="11"/>
      <c r="B4" s="8"/>
      <c r="C4" s="12"/>
      <c r="D4" s="12"/>
      <c r="E4" s="12"/>
      <c r="F4" s="10"/>
      <c r="H4" s="6"/>
      <c r="I4" s="6"/>
      <c r="J4" s="6"/>
      <c r="K4" s="6"/>
    </row>
    <row r="5" spans="1:11" ht="10.5" customHeight="1" thickBot="1">
      <c r="A5" s="7" t="s">
        <v>128</v>
      </c>
      <c r="B5" s="13">
        <f>35*B3*(B11+3000)^0.5</f>
        <v>3591.5525890622844</v>
      </c>
      <c r="C5" s="13">
        <f>35*C3*(C11+3000)^0.5</f>
        <v>4389.675386631681</v>
      </c>
      <c r="D5" s="13">
        <f>35*D3*(D11+3000)^0.5</f>
        <v>3192.491190277586</v>
      </c>
      <c r="E5" s="13">
        <f>35*E3*(E11+3000)^0.5</f>
        <v>4788.7367854163795</v>
      </c>
      <c r="F5" s="14">
        <f>SUM(B5:E5)</f>
        <v>15962.455951387932</v>
      </c>
      <c r="H5" s="6"/>
      <c r="I5" s="6"/>
      <c r="J5" s="6"/>
      <c r="K5" s="6"/>
    </row>
    <row r="6" spans="1:11" ht="10.5" customHeight="1" thickTop="1">
      <c r="A6" s="7" t="s">
        <v>129</v>
      </c>
      <c r="B6" s="15">
        <f>B5*$B$18</f>
        <v>143662.10356249136</v>
      </c>
      <c r="C6" s="15">
        <f>C5*$B$18</f>
        <v>175587.01546526724</v>
      </c>
      <c r="D6" s="15">
        <f>D5*$B$18</f>
        <v>127699.64761110344</v>
      </c>
      <c r="E6" s="15">
        <f>E5*$B$18</f>
        <v>191549.47141665517</v>
      </c>
      <c r="F6" s="16">
        <f>SUM(B6:E6)</f>
        <v>638498.2380555172</v>
      </c>
      <c r="H6" s="17" t="s">
        <v>328</v>
      </c>
      <c r="I6" s="18"/>
      <c r="J6" s="18"/>
      <c r="K6" s="19"/>
    </row>
    <row r="7" spans="1:11" ht="10.5" customHeight="1" thickBot="1">
      <c r="A7" s="7" t="s">
        <v>130</v>
      </c>
      <c r="B7" s="13">
        <f>B5*$B$19</f>
        <v>89788.8147265571</v>
      </c>
      <c r="C7" s="13">
        <f>C5*$B$19</f>
        <v>109741.88466579204</v>
      </c>
      <c r="D7" s="13">
        <f>D5*$B$19</f>
        <v>79812.27975693965</v>
      </c>
      <c r="E7" s="13">
        <f>E5*$B$19</f>
        <v>119718.41963540949</v>
      </c>
      <c r="F7" s="14">
        <f>SUM(B7:E7)</f>
        <v>399061.3987846983</v>
      </c>
      <c r="H7" s="20"/>
      <c r="I7" s="21"/>
      <c r="J7" s="21"/>
      <c r="K7" s="22"/>
    </row>
    <row r="8" spans="1:11" ht="10.5" customHeight="1" thickBot="1" thickTop="1">
      <c r="A8" s="7" t="s">
        <v>131</v>
      </c>
      <c r="B8" s="13">
        <f>B6-B7</f>
        <v>53873.28883593426</v>
      </c>
      <c r="C8" s="13">
        <f>C6-C7</f>
        <v>65845.1307994752</v>
      </c>
      <c r="D8" s="13">
        <f>D6-D7</f>
        <v>47887.36785416379</v>
      </c>
      <c r="E8" s="13">
        <f>E6-E7</f>
        <v>71831.05178124568</v>
      </c>
      <c r="F8" s="14">
        <f>SUM(B8:E8)</f>
        <v>239436.83927081892</v>
      </c>
      <c r="H8" s="20"/>
      <c r="I8" s="23"/>
      <c r="J8" s="24" t="s">
        <v>426</v>
      </c>
      <c r="K8" s="22"/>
    </row>
    <row r="9" spans="1:11" ht="7.5" customHeight="1" thickBot="1" thickTop="1">
      <c r="A9" s="11"/>
      <c r="B9" s="12"/>
      <c r="C9" s="12"/>
      <c r="D9" s="12"/>
      <c r="E9" s="12"/>
      <c r="F9" s="10"/>
      <c r="H9" s="20"/>
      <c r="I9" s="24"/>
      <c r="J9" s="24"/>
      <c r="K9" s="22"/>
    </row>
    <row r="10" spans="1:11" ht="10.5" customHeight="1" thickBot="1" thickTop="1">
      <c r="A10" s="7" t="s">
        <v>132</v>
      </c>
      <c r="B10" s="13">
        <v>8000</v>
      </c>
      <c r="C10" s="13">
        <v>8000</v>
      </c>
      <c r="D10" s="13">
        <v>9000</v>
      </c>
      <c r="E10" s="13">
        <v>9000</v>
      </c>
      <c r="F10" s="14">
        <f>SUM(B10:E10)</f>
        <v>34000</v>
      </c>
      <c r="H10" s="20"/>
      <c r="I10" s="25"/>
      <c r="J10" s="24" t="s">
        <v>427</v>
      </c>
      <c r="K10" s="22"/>
    </row>
    <row r="11" spans="1:11" ht="10.5" customHeight="1" thickBot="1" thickTop="1">
      <c r="A11" s="7" t="s">
        <v>133</v>
      </c>
      <c r="B11" s="26">
        <f>10000</f>
        <v>10000</v>
      </c>
      <c r="C11" s="27">
        <f>10000</f>
        <v>10000</v>
      </c>
      <c r="D11" s="27">
        <f>10000</f>
        <v>10000</v>
      </c>
      <c r="E11" s="28">
        <f>10000</f>
        <v>10000</v>
      </c>
      <c r="F11" s="29">
        <f>SUM(B11:E11)</f>
        <v>40000</v>
      </c>
      <c r="H11" s="20"/>
      <c r="I11" s="24"/>
      <c r="J11" s="24"/>
      <c r="K11" s="22"/>
    </row>
    <row r="12" spans="1:11" ht="10.5" customHeight="1" thickBot="1" thickTop="1">
      <c r="A12" s="7" t="s">
        <v>134</v>
      </c>
      <c r="B12" s="13">
        <f>0.15*B6</f>
        <v>21549.315534373705</v>
      </c>
      <c r="C12" s="13">
        <f>0.15*C6</f>
        <v>26338.052319790084</v>
      </c>
      <c r="D12" s="13">
        <f>0.15*D6</f>
        <v>19154.947141665514</v>
      </c>
      <c r="E12" s="13">
        <f>0.15*E6</f>
        <v>28732.420712498275</v>
      </c>
      <c r="F12" s="14">
        <f>SUM(B12:E12)</f>
        <v>95774.73570832759</v>
      </c>
      <c r="H12" s="20"/>
      <c r="I12" s="30"/>
      <c r="J12" s="24" t="s">
        <v>330</v>
      </c>
      <c r="K12" s="22"/>
    </row>
    <row r="13" spans="1:11" ht="10.5" customHeight="1" thickBot="1" thickTop="1">
      <c r="A13" s="7" t="s">
        <v>135</v>
      </c>
      <c r="B13" s="13">
        <f>SUM(B10:B12)</f>
        <v>39549.3155343737</v>
      </c>
      <c r="C13" s="13">
        <f>SUM(C10:C12)</f>
        <v>44338.052319790084</v>
      </c>
      <c r="D13" s="13">
        <f>SUM(D10:D12)</f>
        <v>38154.947141665514</v>
      </c>
      <c r="E13" s="13">
        <f>SUM(E10:E12)</f>
        <v>47732.42071249828</v>
      </c>
      <c r="F13" s="14">
        <f>SUM(B13:E13)</f>
        <v>169774.73570832756</v>
      </c>
      <c r="H13" s="31"/>
      <c r="I13" s="32"/>
      <c r="J13" s="32"/>
      <c r="K13" s="33"/>
    </row>
    <row r="14" spans="1:11" ht="7.5" customHeight="1" thickBot="1" thickTop="1">
      <c r="A14" s="11"/>
      <c r="B14" s="12"/>
      <c r="C14" s="12"/>
      <c r="D14" s="12"/>
      <c r="E14" s="12"/>
      <c r="F14" s="10"/>
      <c r="H14" s="6"/>
      <c r="I14" s="6"/>
      <c r="J14" s="6"/>
      <c r="K14" s="6"/>
    </row>
    <row r="15" spans="1:11" ht="11.25" customHeight="1" thickBot="1" thickTop="1">
      <c r="A15" s="34" t="s">
        <v>136</v>
      </c>
      <c r="B15" s="35">
        <f>B8-B13</f>
        <v>14323.97330156056</v>
      </c>
      <c r="C15" s="36">
        <f>C8-C13</f>
        <v>21507.078479685115</v>
      </c>
      <c r="D15" s="36">
        <f>D8-D13</f>
        <v>9732.420712498279</v>
      </c>
      <c r="E15" s="36">
        <f>E8-E13</f>
        <v>24098.631068747403</v>
      </c>
      <c r="F15" s="37">
        <f>SUM(B15:E15)</f>
        <v>69662.10356249136</v>
      </c>
      <c r="H15" s="6"/>
      <c r="I15" s="6"/>
      <c r="J15" s="6"/>
      <c r="K15" s="6"/>
    </row>
    <row r="16" spans="1:11" ht="11.25" customHeight="1" thickBot="1" thickTop="1">
      <c r="A16" s="38" t="s">
        <v>137</v>
      </c>
      <c r="B16" s="39">
        <f>B15/B6</f>
        <v>0.09970599724185297</v>
      </c>
      <c r="C16" s="39">
        <f>C15/C6</f>
        <v>0.12248672501606143</v>
      </c>
      <c r="D16" s="39">
        <f>D15/D6</f>
        <v>0.07621337172470041</v>
      </c>
      <c r="E16" s="39">
        <f>E15/E6</f>
        <v>0.12580891448313355</v>
      </c>
      <c r="F16" s="40">
        <f>F15/F6</f>
        <v>0.10910304744871398</v>
      </c>
      <c r="H16" s="6"/>
      <c r="I16" s="6"/>
      <c r="J16" s="6"/>
      <c r="K16" s="6"/>
    </row>
    <row r="17" spans="1:6" ht="5.25" customHeight="1" thickBot="1" thickTop="1">
      <c r="A17" s="41"/>
      <c r="B17" s="42"/>
      <c r="C17" s="42"/>
      <c r="D17" s="42"/>
      <c r="E17" s="42"/>
      <c r="F17" s="42"/>
    </row>
    <row r="18" spans="1:6" ht="11.25" customHeight="1" thickTop="1">
      <c r="A18" s="43" t="s">
        <v>138</v>
      </c>
      <c r="B18" s="44">
        <v>40</v>
      </c>
      <c r="C18" s="42"/>
      <c r="D18" s="42"/>
      <c r="E18" s="42"/>
      <c r="F18" s="42"/>
    </row>
    <row r="19" spans="1:6" ht="11.25" customHeight="1" thickBot="1">
      <c r="A19" s="45" t="s">
        <v>139</v>
      </c>
      <c r="B19" s="46">
        <v>25</v>
      </c>
      <c r="C19" s="42"/>
      <c r="D19" s="42"/>
      <c r="E19" s="42"/>
      <c r="F19" s="42"/>
    </row>
    <row r="20" spans="1:6" ht="5.25" customHeight="1" thickBot="1" thickTop="1">
      <c r="A20" s="42"/>
      <c r="B20" s="42"/>
      <c r="C20" s="42"/>
      <c r="D20" s="42"/>
      <c r="E20" s="42"/>
      <c r="F20" s="42"/>
    </row>
    <row r="21" spans="1:9" ht="11.25" thickTop="1">
      <c r="A21" s="47" t="s">
        <v>331</v>
      </c>
      <c r="B21" s="48"/>
      <c r="C21" s="48"/>
      <c r="D21" s="48"/>
      <c r="E21" s="48"/>
      <c r="F21" s="48"/>
      <c r="G21" s="48"/>
      <c r="H21" s="48"/>
      <c r="I21" s="49"/>
    </row>
    <row r="22" spans="1:9" ht="10.5">
      <c r="A22" s="50" t="s">
        <v>8</v>
      </c>
      <c r="B22" s="51"/>
      <c r="C22" s="51"/>
      <c r="D22" s="51"/>
      <c r="E22" s="51"/>
      <c r="F22" s="51"/>
      <c r="G22" s="51"/>
      <c r="H22" s="51"/>
      <c r="I22" s="52"/>
    </row>
    <row r="23" spans="1:9" ht="10.5">
      <c r="A23" s="50" t="s">
        <v>9</v>
      </c>
      <c r="B23" s="51"/>
      <c r="C23" s="51"/>
      <c r="D23" s="51"/>
      <c r="E23" s="51"/>
      <c r="F23" s="51"/>
      <c r="G23" s="51"/>
      <c r="H23" s="51"/>
      <c r="I23" s="52"/>
    </row>
    <row r="24" spans="1:9" ht="5.25" customHeight="1">
      <c r="A24" s="50"/>
      <c r="B24" s="51"/>
      <c r="C24" s="51"/>
      <c r="D24" s="51"/>
      <c r="E24" s="51"/>
      <c r="F24" s="51"/>
      <c r="G24" s="51"/>
      <c r="H24" s="51"/>
      <c r="I24" s="52"/>
    </row>
    <row r="25" spans="1:9" ht="10.5">
      <c r="A25" s="53" t="s">
        <v>332</v>
      </c>
      <c r="B25" s="54" t="s">
        <v>333</v>
      </c>
      <c r="C25" s="55"/>
      <c r="D25" s="54" t="s">
        <v>334</v>
      </c>
      <c r="E25" s="55"/>
      <c r="F25" s="55"/>
      <c r="G25" s="55"/>
      <c r="H25" s="55"/>
      <c r="I25" s="56"/>
    </row>
    <row r="26" spans="1:9" ht="10.5">
      <c r="A26" s="57">
        <v>3</v>
      </c>
      <c r="B26" s="58" t="s">
        <v>335</v>
      </c>
      <c r="C26" s="58"/>
      <c r="D26" s="58" t="s">
        <v>336</v>
      </c>
      <c r="E26" s="58"/>
      <c r="F26" s="58"/>
      <c r="G26" s="58"/>
      <c r="H26" s="58"/>
      <c r="I26" s="59"/>
    </row>
    <row r="27" spans="1:9" ht="10.5">
      <c r="A27" s="57"/>
      <c r="B27" s="58"/>
      <c r="C27" s="58"/>
      <c r="D27" s="58" t="s">
        <v>337</v>
      </c>
      <c r="E27" s="58"/>
      <c r="F27" s="58"/>
      <c r="G27" s="58"/>
      <c r="H27" s="58"/>
      <c r="I27" s="59"/>
    </row>
    <row r="28" spans="1:9" ht="5.25" customHeight="1">
      <c r="A28" s="50"/>
      <c r="B28" s="58"/>
      <c r="C28" s="58"/>
      <c r="D28" s="58"/>
      <c r="E28" s="58"/>
      <c r="F28" s="58"/>
      <c r="G28" s="58"/>
      <c r="H28" s="58"/>
      <c r="I28" s="59"/>
    </row>
    <row r="29" spans="1:9" ht="10.5">
      <c r="A29" s="57">
        <v>5</v>
      </c>
      <c r="B29" s="58" t="s">
        <v>288</v>
      </c>
      <c r="C29" s="58"/>
      <c r="D29" s="58" t="s">
        <v>338</v>
      </c>
      <c r="E29" s="58"/>
      <c r="F29" s="58"/>
      <c r="G29" s="58"/>
      <c r="H29" s="58"/>
      <c r="I29" s="59"/>
    </row>
    <row r="30" spans="1:9" ht="10.5">
      <c r="A30" s="50"/>
      <c r="B30" s="58"/>
      <c r="C30" s="58"/>
      <c r="D30" s="58" t="s">
        <v>339</v>
      </c>
      <c r="E30" s="58"/>
      <c r="F30" s="58"/>
      <c r="G30" s="58"/>
      <c r="H30" s="58"/>
      <c r="I30" s="59"/>
    </row>
    <row r="31" spans="1:9" ht="10.5">
      <c r="A31" s="50"/>
      <c r="B31" s="58"/>
      <c r="C31" s="58"/>
      <c r="D31" s="58" t="s">
        <v>340</v>
      </c>
      <c r="E31" s="58"/>
      <c r="F31" s="58"/>
      <c r="G31" s="58"/>
      <c r="H31" s="58"/>
      <c r="I31" s="59"/>
    </row>
    <row r="32" spans="1:9" ht="5.25" customHeight="1">
      <c r="A32" s="50"/>
      <c r="B32" s="58"/>
      <c r="C32" s="58"/>
      <c r="D32" s="58"/>
      <c r="E32" s="58"/>
      <c r="F32" s="58"/>
      <c r="G32" s="58"/>
      <c r="H32" s="58"/>
      <c r="I32" s="59"/>
    </row>
    <row r="33" spans="1:9" ht="10.5">
      <c r="A33" s="57">
        <v>6</v>
      </c>
      <c r="B33" s="58" t="s">
        <v>289</v>
      </c>
      <c r="C33" s="58"/>
      <c r="D33" s="58" t="s">
        <v>341</v>
      </c>
      <c r="E33" s="58"/>
      <c r="F33" s="58"/>
      <c r="G33" s="58"/>
      <c r="H33" s="58"/>
      <c r="I33" s="59"/>
    </row>
    <row r="34" spans="1:9" ht="10.5">
      <c r="A34" s="50"/>
      <c r="B34" s="58"/>
      <c r="C34" s="58"/>
      <c r="D34" s="58" t="s">
        <v>406</v>
      </c>
      <c r="E34" s="58"/>
      <c r="F34" s="58"/>
      <c r="G34" s="58"/>
      <c r="H34" s="58"/>
      <c r="I34" s="59"/>
    </row>
    <row r="35" spans="1:9" ht="5.25" customHeight="1">
      <c r="A35" s="50"/>
      <c r="B35" s="58"/>
      <c r="C35" s="58"/>
      <c r="D35" s="58"/>
      <c r="E35" s="58"/>
      <c r="F35" s="58"/>
      <c r="G35" s="58"/>
      <c r="H35" s="58"/>
      <c r="I35" s="59"/>
    </row>
    <row r="36" spans="1:9" ht="10.5">
      <c r="A36" s="57">
        <v>7</v>
      </c>
      <c r="B36" s="58" t="s">
        <v>290</v>
      </c>
      <c r="C36" s="58"/>
      <c r="D36" s="58" t="s">
        <v>342</v>
      </c>
      <c r="E36" s="58"/>
      <c r="F36" s="58"/>
      <c r="G36" s="58"/>
      <c r="H36" s="58"/>
      <c r="I36" s="59"/>
    </row>
    <row r="37" spans="1:9" ht="10.5">
      <c r="A37" s="50"/>
      <c r="B37" s="58"/>
      <c r="C37" s="58"/>
      <c r="D37" s="58" t="s">
        <v>407</v>
      </c>
      <c r="E37" s="58"/>
      <c r="F37" s="58"/>
      <c r="G37" s="58"/>
      <c r="H37" s="58"/>
      <c r="I37" s="59"/>
    </row>
    <row r="38" spans="1:9" ht="5.25" customHeight="1">
      <c r="A38" s="50"/>
      <c r="B38" s="58"/>
      <c r="C38" s="58"/>
      <c r="D38" s="58"/>
      <c r="E38" s="58"/>
      <c r="F38" s="58"/>
      <c r="G38" s="58"/>
      <c r="H38" s="58"/>
      <c r="I38" s="59"/>
    </row>
    <row r="39" spans="1:9" ht="10.5">
      <c r="A39" s="57">
        <v>8</v>
      </c>
      <c r="B39" s="58" t="s">
        <v>291</v>
      </c>
      <c r="C39" s="58"/>
      <c r="D39" s="58" t="s">
        <v>343</v>
      </c>
      <c r="E39" s="58"/>
      <c r="F39" s="58"/>
      <c r="G39" s="58"/>
      <c r="H39" s="58"/>
      <c r="I39" s="59"/>
    </row>
    <row r="40" spans="1:9" ht="10.5">
      <c r="A40" s="50"/>
      <c r="B40" s="58"/>
      <c r="C40" s="58"/>
      <c r="D40" s="58" t="s">
        <v>344</v>
      </c>
      <c r="E40" s="58"/>
      <c r="F40" s="58"/>
      <c r="G40" s="58"/>
      <c r="H40" s="58"/>
      <c r="I40" s="59"/>
    </row>
    <row r="41" spans="1:9" ht="5.25" customHeight="1">
      <c r="A41" s="50"/>
      <c r="B41" s="58"/>
      <c r="C41" s="58"/>
      <c r="D41" s="58"/>
      <c r="E41" s="58"/>
      <c r="F41" s="58"/>
      <c r="G41" s="58"/>
      <c r="H41" s="58"/>
      <c r="I41" s="59"/>
    </row>
    <row r="42" spans="1:9" ht="10.5">
      <c r="A42" s="57">
        <v>10</v>
      </c>
      <c r="B42" s="58" t="s">
        <v>346</v>
      </c>
      <c r="C42" s="58"/>
      <c r="D42" s="58" t="s">
        <v>345</v>
      </c>
      <c r="E42" s="58"/>
      <c r="F42" s="58"/>
      <c r="G42" s="58"/>
      <c r="H42" s="58"/>
      <c r="I42" s="59"/>
    </row>
    <row r="43" spans="1:9" ht="5.25" customHeight="1">
      <c r="A43" s="50"/>
      <c r="B43" s="58"/>
      <c r="C43" s="58"/>
      <c r="D43" s="58"/>
      <c r="E43" s="58"/>
      <c r="F43" s="58"/>
      <c r="G43" s="58"/>
      <c r="H43" s="58"/>
      <c r="I43" s="59"/>
    </row>
    <row r="44" spans="1:9" ht="10.5">
      <c r="A44" s="57">
        <v>11</v>
      </c>
      <c r="B44" s="58" t="s">
        <v>346</v>
      </c>
      <c r="C44" s="58"/>
      <c r="D44" s="58" t="s">
        <v>347</v>
      </c>
      <c r="E44" s="58"/>
      <c r="F44" s="58"/>
      <c r="G44" s="58"/>
      <c r="H44" s="58"/>
      <c r="I44" s="59"/>
    </row>
    <row r="45" spans="1:9" ht="5.25" customHeight="1">
      <c r="A45" s="50"/>
      <c r="B45" s="58"/>
      <c r="C45" s="58"/>
      <c r="D45" s="58"/>
      <c r="E45" s="58"/>
      <c r="F45" s="58"/>
      <c r="G45" s="58"/>
      <c r="H45" s="58"/>
      <c r="I45" s="59"/>
    </row>
    <row r="46" spans="1:9" ht="10.5">
      <c r="A46" s="57">
        <v>12</v>
      </c>
      <c r="B46" s="58" t="s">
        <v>292</v>
      </c>
      <c r="C46" s="58"/>
      <c r="D46" s="58" t="s">
        <v>408</v>
      </c>
      <c r="E46" s="58"/>
      <c r="F46" s="58"/>
      <c r="G46" s="58"/>
      <c r="H46" s="58"/>
      <c r="I46" s="59"/>
    </row>
    <row r="47" spans="1:9" ht="10.5">
      <c r="A47" s="50"/>
      <c r="B47" s="58"/>
      <c r="C47" s="58"/>
      <c r="D47" s="58" t="s">
        <v>409</v>
      </c>
      <c r="E47" s="58"/>
      <c r="F47" s="58"/>
      <c r="G47" s="58"/>
      <c r="H47" s="58"/>
      <c r="I47" s="59"/>
    </row>
    <row r="48" spans="1:9" ht="5.25" customHeight="1">
      <c r="A48" s="50"/>
      <c r="B48" s="58"/>
      <c r="C48" s="58"/>
      <c r="D48" s="58"/>
      <c r="E48" s="58"/>
      <c r="F48" s="58"/>
      <c r="G48" s="58"/>
      <c r="H48" s="58"/>
      <c r="I48" s="59"/>
    </row>
    <row r="49" spans="1:9" ht="10.5">
      <c r="A49" s="57">
        <v>13</v>
      </c>
      <c r="B49" s="58" t="s">
        <v>293</v>
      </c>
      <c r="C49" s="58"/>
      <c r="D49" s="58" t="s">
        <v>348</v>
      </c>
      <c r="E49" s="58"/>
      <c r="F49" s="58"/>
      <c r="G49" s="58"/>
      <c r="H49" s="58"/>
      <c r="I49" s="59"/>
    </row>
    <row r="50" spans="1:9" ht="10.5">
      <c r="A50" s="50"/>
      <c r="B50" s="58"/>
      <c r="C50" s="58"/>
      <c r="D50" s="58" t="s">
        <v>410</v>
      </c>
      <c r="E50" s="58"/>
      <c r="F50" s="58"/>
      <c r="G50" s="58"/>
      <c r="H50" s="58"/>
      <c r="I50" s="59"/>
    </row>
    <row r="51" spans="1:9" ht="5.25" customHeight="1">
      <c r="A51" s="50"/>
      <c r="B51" s="58"/>
      <c r="C51" s="58"/>
      <c r="D51" s="58"/>
      <c r="E51" s="58"/>
      <c r="F51" s="58"/>
      <c r="G51" s="58"/>
      <c r="H51" s="58"/>
      <c r="I51" s="59"/>
    </row>
    <row r="52" spans="1:9" ht="10.5">
      <c r="A52" s="57">
        <v>15</v>
      </c>
      <c r="B52" s="58" t="s">
        <v>294</v>
      </c>
      <c r="C52" s="58"/>
      <c r="D52" s="58" t="s">
        <v>349</v>
      </c>
      <c r="E52" s="58"/>
      <c r="F52" s="58"/>
      <c r="G52" s="58"/>
      <c r="H52" s="58"/>
      <c r="I52" s="59"/>
    </row>
    <row r="53" spans="1:9" ht="10.5">
      <c r="A53" s="50"/>
      <c r="B53" s="58"/>
      <c r="C53" s="58"/>
      <c r="D53" s="58" t="s">
        <v>350</v>
      </c>
      <c r="E53" s="58"/>
      <c r="F53" s="58"/>
      <c r="G53" s="58"/>
      <c r="H53" s="58"/>
      <c r="I53" s="59"/>
    </row>
    <row r="54" spans="1:9" ht="5.25" customHeight="1">
      <c r="A54" s="50"/>
      <c r="B54" s="58"/>
      <c r="C54" s="58"/>
      <c r="D54" s="58"/>
      <c r="E54" s="58"/>
      <c r="F54" s="58"/>
      <c r="G54" s="58"/>
      <c r="H54" s="58"/>
      <c r="I54" s="59"/>
    </row>
    <row r="55" spans="1:9" ht="10.5">
      <c r="A55" s="57">
        <v>16</v>
      </c>
      <c r="B55" s="58" t="s">
        <v>295</v>
      </c>
      <c r="C55" s="58"/>
      <c r="D55" s="58" t="s">
        <v>351</v>
      </c>
      <c r="E55" s="58"/>
      <c r="F55" s="58"/>
      <c r="G55" s="58"/>
      <c r="H55" s="58"/>
      <c r="I55" s="59"/>
    </row>
    <row r="56" spans="1:9" ht="10.5">
      <c r="A56" s="50"/>
      <c r="B56" s="58"/>
      <c r="C56" s="58"/>
      <c r="D56" s="58" t="s">
        <v>352</v>
      </c>
      <c r="E56" s="58"/>
      <c r="F56" s="58"/>
      <c r="G56" s="58"/>
      <c r="H56" s="58"/>
      <c r="I56" s="59"/>
    </row>
    <row r="57" spans="1:9" ht="5.25" customHeight="1">
      <c r="A57" s="50"/>
      <c r="B57" s="58"/>
      <c r="C57" s="58"/>
      <c r="D57" s="58"/>
      <c r="E57" s="58"/>
      <c r="F57" s="58"/>
      <c r="G57" s="58"/>
      <c r="H57" s="58"/>
      <c r="I57" s="59"/>
    </row>
    <row r="58" spans="1:9" ht="10.5">
      <c r="A58" s="57">
        <v>18</v>
      </c>
      <c r="B58" s="58" t="s">
        <v>346</v>
      </c>
      <c r="C58" s="58"/>
      <c r="D58" s="58" t="s">
        <v>353</v>
      </c>
      <c r="E58" s="58"/>
      <c r="F58" s="58"/>
      <c r="G58" s="58"/>
      <c r="H58" s="58"/>
      <c r="I58" s="59"/>
    </row>
    <row r="59" spans="1:9" ht="5.25" customHeight="1">
      <c r="A59" s="50"/>
      <c r="B59" s="58"/>
      <c r="C59" s="58"/>
      <c r="D59" s="58"/>
      <c r="E59" s="58"/>
      <c r="F59" s="58"/>
      <c r="G59" s="58"/>
      <c r="H59" s="58"/>
      <c r="I59" s="59"/>
    </row>
    <row r="60" spans="1:9" ht="10.5">
      <c r="A60" s="57">
        <v>19</v>
      </c>
      <c r="B60" s="58" t="s">
        <v>346</v>
      </c>
      <c r="C60" s="58"/>
      <c r="D60" s="58" t="s">
        <v>354</v>
      </c>
      <c r="E60" s="58"/>
      <c r="F60" s="58"/>
      <c r="G60" s="58"/>
      <c r="H60" s="58"/>
      <c r="I60" s="59"/>
    </row>
    <row r="61" spans="1:9" ht="5.25" customHeight="1">
      <c r="A61" s="50"/>
      <c r="B61" s="58"/>
      <c r="C61" s="58"/>
      <c r="D61" s="58"/>
      <c r="E61" s="58"/>
      <c r="F61" s="58"/>
      <c r="G61" s="58"/>
      <c r="H61" s="58"/>
      <c r="I61" s="59"/>
    </row>
    <row r="62" spans="1:9" ht="10.5">
      <c r="A62" s="50" t="s">
        <v>413</v>
      </c>
      <c r="B62" s="58"/>
      <c r="C62" s="58"/>
      <c r="D62" s="58"/>
      <c r="E62" s="58"/>
      <c r="F62" s="58"/>
      <c r="G62" s="58"/>
      <c r="H62" s="58"/>
      <c r="I62" s="59"/>
    </row>
    <row r="63" spans="1:9" ht="10.5">
      <c r="A63" s="50" t="s">
        <v>414</v>
      </c>
      <c r="B63" s="58"/>
      <c r="C63" s="58"/>
      <c r="D63" s="58"/>
      <c r="E63" s="58"/>
      <c r="F63" s="58"/>
      <c r="G63" s="58"/>
      <c r="H63" s="58"/>
      <c r="I63" s="59"/>
    </row>
    <row r="64" spans="1:9" ht="10.5">
      <c r="A64" s="50" t="s">
        <v>415</v>
      </c>
      <c r="B64" s="58"/>
      <c r="C64" s="58"/>
      <c r="D64" s="58"/>
      <c r="E64" s="58"/>
      <c r="F64" s="58"/>
      <c r="G64" s="58"/>
      <c r="H64" s="58"/>
      <c r="I64" s="59"/>
    </row>
    <row r="65" spans="1:9" ht="10.5">
      <c r="A65" s="50" t="s">
        <v>416</v>
      </c>
      <c r="B65" s="58"/>
      <c r="C65" s="58"/>
      <c r="D65" s="58"/>
      <c r="E65" s="58"/>
      <c r="F65" s="58"/>
      <c r="G65" s="58"/>
      <c r="H65" s="58"/>
      <c r="I65" s="59"/>
    </row>
    <row r="66" spans="1:9" ht="5.25" customHeight="1">
      <c r="A66" s="50"/>
      <c r="B66" s="58"/>
      <c r="C66" s="58"/>
      <c r="D66" s="58"/>
      <c r="E66" s="58"/>
      <c r="F66" s="58"/>
      <c r="G66" s="58"/>
      <c r="H66" s="58"/>
      <c r="I66" s="59"/>
    </row>
    <row r="67" spans="1:9" ht="10.5">
      <c r="A67" s="50" t="s">
        <v>411</v>
      </c>
      <c r="B67" s="58"/>
      <c r="C67" s="58"/>
      <c r="D67" s="58"/>
      <c r="E67" s="58"/>
      <c r="F67" s="58"/>
      <c r="G67" s="58"/>
      <c r="H67" s="58"/>
      <c r="I67" s="59"/>
    </row>
    <row r="68" spans="1:9" ht="10.5">
      <c r="A68" s="50" t="s">
        <v>412</v>
      </c>
      <c r="B68" s="58"/>
      <c r="C68" s="58"/>
      <c r="D68" s="58"/>
      <c r="E68" s="58"/>
      <c r="F68" s="58"/>
      <c r="G68" s="58"/>
      <c r="H68" s="58"/>
      <c r="I68" s="59"/>
    </row>
    <row r="69" spans="1:9" ht="10.5">
      <c r="A69" s="50"/>
      <c r="B69" s="58"/>
      <c r="C69" s="58"/>
      <c r="D69" s="58"/>
      <c r="E69" s="58"/>
      <c r="F69" s="58"/>
      <c r="G69" s="58"/>
      <c r="H69" s="58"/>
      <c r="I69" s="59"/>
    </row>
    <row r="70" spans="1:9" ht="12.75">
      <c r="A70" s="60" t="s">
        <v>355</v>
      </c>
      <c r="B70" s="58"/>
      <c r="C70" s="58"/>
      <c r="D70" s="58"/>
      <c r="E70" s="58"/>
      <c r="F70" s="58"/>
      <c r="G70" s="58"/>
      <c r="H70" s="58"/>
      <c r="I70" s="59"/>
    </row>
    <row r="71" spans="1:9" ht="10.5">
      <c r="A71" s="50" t="s">
        <v>356</v>
      </c>
      <c r="B71" s="58"/>
      <c r="C71" s="58"/>
      <c r="D71" s="58"/>
      <c r="E71" s="58"/>
      <c r="F71" s="58"/>
      <c r="G71" s="58"/>
      <c r="H71" s="58"/>
      <c r="I71" s="59"/>
    </row>
    <row r="72" spans="1:9" ht="10.5">
      <c r="A72" s="50" t="s">
        <v>357</v>
      </c>
      <c r="B72" s="58"/>
      <c r="C72" s="58"/>
      <c r="D72" s="58"/>
      <c r="E72" s="58"/>
      <c r="F72" s="58"/>
      <c r="G72" s="58"/>
      <c r="H72" s="58"/>
      <c r="I72" s="59"/>
    </row>
    <row r="73" spans="1:9" ht="10.5">
      <c r="A73" s="50" t="s">
        <v>358</v>
      </c>
      <c r="B73" s="58"/>
      <c r="C73" s="58"/>
      <c r="D73" s="58"/>
      <c r="E73" s="58"/>
      <c r="F73" s="58"/>
      <c r="G73" s="58"/>
      <c r="H73" s="58"/>
      <c r="I73" s="59"/>
    </row>
    <row r="74" spans="1:9" ht="5.25" customHeight="1">
      <c r="A74" s="50"/>
      <c r="B74" s="58"/>
      <c r="C74" s="58"/>
      <c r="D74" s="58"/>
      <c r="E74" s="58"/>
      <c r="F74" s="58"/>
      <c r="G74" s="58"/>
      <c r="H74" s="58"/>
      <c r="I74" s="59"/>
    </row>
    <row r="75" spans="1:9" ht="10.5">
      <c r="A75" s="50" t="s">
        <v>359</v>
      </c>
      <c r="B75" s="58"/>
      <c r="C75" s="58"/>
      <c r="D75" s="58"/>
      <c r="E75" s="58"/>
      <c r="F75" s="58"/>
      <c r="G75" s="58"/>
      <c r="H75" s="58"/>
      <c r="I75" s="59"/>
    </row>
    <row r="76" spans="1:9" ht="10.5">
      <c r="A76" s="50" t="s">
        <v>360</v>
      </c>
      <c r="B76" s="58"/>
      <c r="C76" s="58"/>
      <c r="D76" s="58"/>
      <c r="E76" s="58"/>
      <c r="F76" s="58"/>
      <c r="G76" s="58"/>
      <c r="H76" s="58"/>
      <c r="I76" s="59"/>
    </row>
    <row r="77" spans="1:9" ht="10.5">
      <c r="A77" s="50"/>
      <c r="B77" s="58"/>
      <c r="C77" s="58"/>
      <c r="D77" s="58"/>
      <c r="E77" s="58"/>
      <c r="F77" s="58"/>
      <c r="G77" s="58"/>
      <c r="H77" s="58"/>
      <c r="I77" s="59"/>
    </row>
    <row r="78" spans="1:9" ht="5.25" customHeight="1">
      <c r="A78" s="50"/>
      <c r="B78" s="58"/>
      <c r="C78" s="58"/>
      <c r="D78" s="58"/>
      <c r="E78" s="58"/>
      <c r="F78" s="58"/>
      <c r="G78" s="58"/>
      <c r="H78" s="58"/>
      <c r="I78" s="59"/>
    </row>
    <row r="79" spans="1:9" ht="10.5">
      <c r="A79" s="71" t="s">
        <v>296</v>
      </c>
      <c r="B79" s="58" t="s">
        <v>428</v>
      </c>
      <c r="C79" s="58"/>
      <c r="D79" s="58"/>
      <c r="E79" s="58"/>
      <c r="F79" s="58"/>
      <c r="G79" s="58"/>
      <c r="H79" s="58"/>
      <c r="I79" s="59"/>
    </row>
    <row r="80" spans="1:9" ht="10.5">
      <c r="A80" s="50"/>
      <c r="B80" s="58" t="s">
        <v>361</v>
      </c>
      <c r="C80" s="58"/>
      <c r="D80" s="58"/>
      <c r="E80" s="58"/>
      <c r="F80" s="58"/>
      <c r="G80" s="58"/>
      <c r="H80" s="58"/>
      <c r="I80" s="59"/>
    </row>
    <row r="81" spans="1:9" ht="10.5">
      <c r="A81" s="50"/>
      <c r="B81" s="58" t="s">
        <v>429</v>
      </c>
      <c r="C81" s="58"/>
      <c r="D81" s="58"/>
      <c r="E81" s="58"/>
      <c r="F81" s="58"/>
      <c r="G81" s="58"/>
      <c r="H81" s="58"/>
      <c r="I81" s="59"/>
    </row>
    <row r="82" spans="1:9" ht="10.5">
      <c r="A82" s="50"/>
      <c r="B82" s="58" t="s">
        <v>362</v>
      </c>
      <c r="C82" s="58"/>
      <c r="D82" s="58"/>
      <c r="E82" s="58"/>
      <c r="F82" s="58"/>
      <c r="G82" s="58"/>
      <c r="H82" s="58"/>
      <c r="I82" s="59"/>
    </row>
    <row r="83" spans="1:9" ht="5.25" customHeight="1">
      <c r="A83" s="50"/>
      <c r="B83" s="58"/>
      <c r="C83" s="58"/>
      <c r="D83" s="58"/>
      <c r="E83" s="58"/>
      <c r="F83" s="58"/>
      <c r="G83" s="58"/>
      <c r="H83" s="58"/>
      <c r="I83" s="59"/>
    </row>
    <row r="84" spans="1:9" ht="10.5">
      <c r="A84" s="50" t="s">
        <v>363</v>
      </c>
      <c r="B84" s="58"/>
      <c r="C84" s="58"/>
      <c r="D84" s="58"/>
      <c r="E84" s="58"/>
      <c r="F84" s="58"/>
      <c r="G84" s="58"/>
      <c r="H84" s="58"/>
      <c r="I84" s="59"/>
    </row>
    <row r="85" spans="1:9" ht="10.5">
      <c r="A85" s="50" t="s">
        <v>364</v>
      </c>
      <c r="B85" s="58"/>
      <c r="C85" s="58"/>
      <c r="D85" s="58"/>
      <c r="E85" s="58"/>
      <c r="F85" s="58"/>
      <c r="G85" s="58"/>
      <c r="H85" s="58"/>
      <c r="I85" s="59"/>
    </row>
    <row r="86" spans="1:9" ht="10.5">
      <c r="A86" s="50" t="s">
        <v>365</v>
      </c>
      <c r="B86" s="58"/>
      <c r="C86" s="58"/>
      <c r="D86" s="58"/>
      <c r="E86" s="58"/>
      <c r="F86" s="58"/>
      <c r="G86" s="58"/>
      <c r="H86" s="58"/>
      <c r="I86" s="59"/>
    </row>
    <row r="87" spans="1:9" ht="5.25" customHeight="1">
      <c r="A87" s="50"/>
      <c r="B87" s="58"/>
      <c r="C87" s="58"/>
      <c r="D87" s="58"/>
      <c r="E87" s="58"/>
      <c r="F87" s="58"/>
      <c r="G87" s="58"/>
      <c r="H87" s="58"/>
      <c r="I87" s="59"/>
    </row>
    <row r="88" spans="1:9" ht="10.5">
      <c r="A88" s="71" t="s">
        <v>296</v>
      </c>
      <c r="B88" s="58" t="s">
        <v>368</v>
      </c>
      <c r="C88" s="58"/>
      <c r="D88" s="58"/>
      <c r="E88" s="58"/>
      <c r="F88" s="58"/>
      <c r="G88" s="58"/>
      <c r="H88" s="58"/>
      <c r="I88" s="59"/>
    </row>
    <row r="89" spans="1:9" ht="10.5">
      <c r="A89" s="50"/>
      <c r="B89" s="58" t="s">
        <v>445</v>
      </c>
      <c r="C89" s="58"/>
      <c r="D89" s="58"/>
      <c r="E89" s="58"/>
      <c r="F89" s="58"/>
      <c r="G89" s="58"/>
      <c r="H89" s="58"/>
      <c r="I89" s="59"/>
    </row>
    <row r="90" spans="1:9" ht="10.5">
      <c r="A90" s="50"/>
      <c r="B90" s="58"/>
      <c r="C90" s="58"/>
      <c r="D90" s="58"/>
      <c r="E90" s="58"/>
      <c r="F90" s="58"/>
      <c r="G90" s="58"/>
      <c r="H90" s="58"/>
      <c r="I90" s="59"/>
    </row>
    <row r="91" spans="1:9" ht="12.75">
      <c r="A91" s="60" t="s">
        <v>366</v>
      </c>
      <c r="B91" s="58"/>
      <c r="C91" s="58"/>
      <c r="D91" s="58"/>
      <c r="E91" s="58"/>
      <c r="F91" s="58"/>
      <c r="G91" s="58"/>
      <c r="H91" s="58"/>
      <c r="I91" s="59"/>
    </row>
    <row r="92" spans="1:9" ht="5.25" customHeight="1">
      <c r="A92" s="50"/>
      <c r="B92" s="58"/>
      <c r="C92" s="58"/>
      <c r="D92" s="58"/>
      <c r="E92" s="58"/>
      <c r="F92" s="58"/>
      <c r="G92" s="58"/>
      <c r="H92" s="58"/>
      <c r="I92" s="59"/>
    </row>
    <row r="93" spans="1:9" ht="10.5">
      <c r="A93" s="50" t="s">
        <v>430</v>
      </c>
      <c r="B93" s="58"/>
      <c r="C93" s="58"/>
      <c r="D93" s="58"/>
      <c r="E93" s="58"/>
      <c r="F93" s="58"/>
      <c r="G93" s="58"/>
      <c r="H93" s="58"/>
      <c r="I93" s="59"/>
    </row>
    <row r="94" spans="1:9" ht="10.5">
      <c r="A94" s="50" t="s">
        <v>431</v>
      </c>
      <c r="B94" s="58"/>
      <c r="C94" s="58"/>
      <c r="D94" s="58"/>
      <c r="E94" s="58"/>
      <c r="F94" s="58"/>
      <c r="G94" s="58"/>
      <c r="H94" s="58"/>
      <c r="I94" s="59"/>
    </row>
    <row r="95" spans="1:9" ht="10.5">
      <c r="A95" s="50"/>
      <c r="B95" s="58"/>
      <c r="C95" s="58"/>
      <c r="D95" s="58"/>
      <c r="E95" s="58"/>
      <c r="F95" s="58"/>
      <c r="G95" s="58"/>
      <c r="H95" s="58"/>
      <c r="I95" s="59"/>
    </row>
    <row r="96" spans="1:9" ht="12.75">
      <c r="A96" s="60" t="s">
        <v>367</v>
      </c>
      <c r="B96" s="58"/>
      <c r="C96" s="58"/>
      <c r="D96" s="58"/>
      <c r="E96" s="58"/>
      <c r="F96" s="58"/>
      <c r="G96" s="58"/>
      <c r="H96" s="58"/>
      <c r="I96" s="59"/>
    </row>
    <row r="97" spans="1:9" ht="5.25" customHeight="1">
      <c r="A97" s="50"/>
      <c r="B97" s="58"/>
      <c r="C97" s="58"/>
      <c r="D97" s="58"/>
      <c r="E97" s="58"/>
      <c r="F97" s="58"/>
      <c r="G97" s="58"/>
      <c r="H97" s="58"/>
      <c r="I97" s="59"/>
    </row>
    <row r="98" spans="1:9" ht="10.5">
      <c r="A98" s="50" t="s">
        <v>446</v>
      </c>
      <c r="B98" s="58"/>
      <c r="C98" s="58"/>
      <c r="D98" s="58"/>
      <c r="E98" s="58"/>
      <c r="F98" s="58"/>
      <c r="G98" s="58"/>
      <c r="H98" s="58"/>
      <c r="I98" s="59"/>
    </row>
    <row r="99" spans="1:9" ht="10.5">
      <c r="A99" s="50" t="s">
        <v>0</v>
      </c>
      <c r="B99" s="58"/>
      <c r="C99" s="58"/>
      <c r="D99" s="58"/>
      <c r="E99" s="58"/>
      <c r="F99" s="58"/>
      <c r="G99" s="58"/>
      <c r="H99" s="58"/>
      <c r="I99" s="59"/>
    </row>
    <row r="100" spans="1:9" ht="10.5">
      <c r="A100" s="50" t="s">
        <v>1</v>
      </c>
      <c r="B100" s="58"/>
      <c r="C100" s="58"/>
      <c r="D100" s="58"/>
      <c r="E100" s="58"/>
      <c r="F100" s="58"/>
      <c r="G100" s="58"/>
      <c r="H100" s="58"/>
      <c r="I100" s="59"/>
    </row>
    <row r="101" spans="1:9" ht="10.5">
      <c r="A101" s="50" t="s">
        <v>2</v>
      </c>
      <c r="B101" s="58"/>
      <c r="C101" s="58"/>
      <c r="D101" s="58"/>
      <c r="E101" s="58"/>
      <c r="F101" s="58"/>
      <c r="G101" s="58"/>
      <c r="H101" s="58"/>
      <c r="I101" s="59"/>
    </row>
    <row r="102" spans="1:9" ht="10.5">
      <c r="A102" s="50" t="s">
        <v>3</v>
      </c>
      <c r="B102" s="58"/>
      <c r="C102" s="58"/>
      <c r="D102" s="58"/>
      <c r="E102" s="58"/>
      <c r="F102" s="58"/>
      <c r="G102" s="58"/>
      <c r="H102" s="58"/>
      <c r="I102" s="59"/>
    </row>
    <row r="103" spans="1:9" ht="10.5">
      <c r="A103" s="50" t="s">
        <v>4</v>
      </c>
      <c r="B103" s="58"/>
      <c r="C103" s="58"/>
      <c r="D103" s="58"/>
      <c r="E103" s="58"/>
      <c r="F103" s="58"/>
      <c r="G103" s="58"/>
      <c r="H103" s="58"/>
      <c r="I103" s="59"/>
    </row>
    <row r="104" spans="1:9" ht="5.25" customHeight="1">
      <c r="A104" s="50"/>
      <c r="B104" s="58"/>
      <c r="C104" s="58"/>
      <c r="D104" s="58"/>
      <c r="E104" s="58"/>
      <c r="F104" s="58"/>
      <c r="G104" s="58"/>
      <c r="H104" s="58"/>
      <c r="I104" s="59"/>
    </row>
    <row r="105" spans="1:9" ht="10.5">
      <c r="A105" s="71" t="s">
        <v>296</v>
      </c>
      <c r="B105" s="58" t="s">
        <v>432</v>
      </c>
      <c r="C105" s="58"/>
      <c r="D105" s="58"/>
      <c r="E105" s="58"/>
      <c r="F105" s="58"/>
      <c r="G105" s="58"/>
      <c r="H105" s="58"/>
      <c r="I105" s="59"/>
    </row>
    <row r="106" spans="1:9" ht="10.5">
      <c r="A106" s="50"/>
      <c r="B106" s="58" t="s">
        <v>447</v>
      </c>
      <c r="C106" s="58"/>
      <c r="D106" s="58"/>
      <c r="E106" s="58"/>
      <c r="F106" s="58"/>
      <c r="G106" s="58"/>
      <c r="H106" s="58"/>
      <c r="I106" s="59"/>
    </row>
    <row r="107" spans="1:9" ht="10.5">
      <c r="A107" s="50"/>
      <c r="B107" s="58" t="s">
        <v>433</v>
      </c>
      <c r="C107" s="58"/>
      <c r="D107" s="58"/>
      <c r="E107" s="58"/>
      <c r="F107" s="58"/>
      <c r="G107" s="58"/>
      <c r="H107" s="58"/>
      <c r="I107" s="59"/>
    </row>
    <row r="108" spans="1:9" ht="10.5">
      <c r="A108" s="50"/>
      <c r="B108" s="58" t="s">
        <v>5</v>
      </c>
      <c r="C108" s="58"/>
      <c r="D108" s="58"/>
      <c r="E108" s="58"/>
      <c r="F108" s="58"/>
      <c r="G108" s="58"/>
      <c r="H108" s="58"/>
      <c r="I108" s="59"/>
    </row>
    <row r="109" spans="1:9" ht="10.5">
      <c r="A109" s="50"/>
      <c r="B109" s="58" t="s">
        <v>6</v>
      </c>
      <c r="C109" s="58"/>
      <c r="D109" s="58"/>
      <c r="E109" s="58"/>
      <c r="F109" s="58"/>
      <c r="G109" s="58"/>
      <c r="H109" s="58"/>
      <c r="I109" s="59"/>
    </row>
    <row r="110" spans="1:9" ht="5.25" customHeight="1">
      <c r="A110" s="50"/>
      <c r="B110" s="58"/>
      <c r="C110" s="58"/>
      <c r="D110" s="58"/>
      <c r="E110" s="58"/>
      <c r="F110" s="58"/>
      <c r="G110" s="58"/>
      <c r="H110" s="58"/>
      <c r="I110" s="59"/>
    </row>
    <row r="111" spans="1:9" ht="10.5">
      <c r="A111" s="71" t="s">
        <v>296</v>
      </c>
      <c r="B111" s="58" t="s">
        <v>368</v>
      </c>
      <c r="C111" s="58"/>
      <c r="D111" s="58"/>
      <c r="E111" s="58"/>
      <c r="F111" s="58"/>
      <c r="G111" s="58"/>
      <c r="H111" s="58"/>
      <c r="I111" s="59"/>
    </row>
    <row r="112" spans="1:9" ht="10.5">
      <c r="A112" s="50"/>
      <c r="B112" s="58" t="s">
        <v>448</v>
      </c>
      <c r="C112" s="58"/>
      <c r="D112" s="58"/>
      <c r="E112" s="58"/>
      <c r="F112" s="58"/>
      <c r="G112" s="58"/>
      <c r="H112" s="58"/>
      <c r="I112" s="59"/>
    </row>
    <row r="113" spans="1:9" ht="5.25" customHeight="1">
      <c r="A113" s="50"/>
      <c r="B113" s="58"/>
      <c r="C113" s="58"/>
      <c r="D113" s="58"/>
      <c r="E113" s="58"/>
      <c r="F113" s="58"/>
      <c r="G113" s="58"/>
      <c r="H113" s="58"/>
      <c r="I113" s="59"/>
    </row>
    <row r="114" spans="1:9" ht="10.5">
      <c r="A114" s="50" t="s">
        <v>449</v>
      </c>
      <c r="B114" s="58"/>
      <c r="C114" s="58"/>
      <c r="D114" s="58"/>
      <c r="E114" s="58"/>
      <c r="F114" s="58"/>
      <c r="G114" s="58"/>
      <c r="H114" s="58"/>
      <c r="I114" s="59"/>
    </row>
    <row r="115" spans="1:9" ht="10.5">
      <c r="A115" s="50" t="s">
        <v>369</v>
      </c>
      <c r="B115" s="58"/>
      <c r="C115" s="58"/>
      <c r="D115" s="58"/>
      <c r="E115" s="58"/>
      <c r="F115" s="58"/>
      <c r="G115" s="58"/>
      <c r="H115" s="58"/>
      <c r="I115" s="59"/>
    </row>
    <row r="116" spans="1:9" ht="10.5">
      <c r="A116" s="50" t="s">
        <v>450</v>
      </c>
      <c r="B116" s="58"/>
      <c r="C116" s="58"/>
      <c r="D116" s="58"/>
      <c r="E116" s="58"/>
      <c r="F116" s="58"/>
      <c r="G116" s="58"/>
      <c r="H116" s="58"/>
      <c r="I116" s="59"/>
    </row>
    <row r="117" spans="1:9" ht="10.5">
      <c r="A117" s="50" t="s">
        <v>370</v>
      </c>
      <c r="B117" s="58"/>
      <c r="C117" s="58"/>
      <c r="D117" s="58"/>
      <c r="E117" s="58"/>
      <c r="F117" s="58"/>
      <c r="G117" s="58"/>
      <c r="H117" s="58"/>
      <c r="I117" s="59"/>
    </row>
    <row r="118" spans="1:9" ht="10.5">
      <c r="A118" s="50" t="s">
        <v>371</v>
      </c>
      <c r="B118" s="58"/>
      <c r="C118" s="58"/>
      <c r="D118" s="58"/>
      <c r="E118" s="58"/>
      <c r="F118" s="58"/>
      <c r="G118" s="58"/>
      <c r="H118" s="58"/>
      <c r="I118" s="59"/>
    </row>
    <row r="119" spans="1:9" ht="5.25" customHeight="1">
      <c r="A119" s="50"/>
      <c r="B119" s="58"/>
      <c r="C119" s="58"/>
      <c r="D119" s="58"/>
      <c r="E119" s="58"/>
      <c r="F119" s="58"/>
      <c r="G119" s="58"/>
      <c r="H119" s="58"/>
      <c r="I119" s="59"/>
    </row>
    <row r="120" spans="1:9" ht="10.5">
      <c r="A120" s="50" t="s">
        <v>372</v>
      </c>
      <c r="B120" s="58"/>
      <c r="C120" s="58"/>
      <c r="D120" s="58"/>
      <c r="E120" s="58"/>
      <c r="F120" s="58"/>
      <c r="G120" s="58"/>
      <c r="H120" s="58"/>
      <c r="I120" s="59"/>
    </row>
    <row r="121" spans="1:9" ht="10.5">
      <c r="A121" s="50" t="s">
        <v>373</v>
      </c>
      <c r="B121" s="58"/>
      <c r="C121" s="58"/>
      <c r="D121" s="58"/>
      <c r="E121" s="58"/>
      <c r="F121" s="58"/>
      <c r="G121" s="58"/>
      <c r="H121" s="58"/>
      <c r="I121" s="59"/>
    </row>
    <row r="122" spans="1:9" ht="10.5">
      <c r="A122" s="50" t="s">
        <v>451</v>
      </c>
      <c r="B122" s="58"/>
      <c r="C122" s="58"/>
      <c r="D122" s="58"/>
      <c r="E122" s="58"/>
      <c r="F122" s="58"/>
      <c r="G122" s="58"/>
      <c r="H122" s="58"/>
      <c r="I122" s="59"/>
    </row>
    <row r="123" spans="1:9" ht="10.5">
      <c r="A123" s="50"/>
      <c r="B123" s="58"/>
      <c r="C123" s="58"/>
      <c r="D123" s="58"/>
      <c r="E123" s="58"/>
      <c r="F123" s="58"/>
      <c r="G123" s="58"/>
      <c r="H123" s="58"/>
      <c r="I123" s="59"/>
    </row>
    <row r="124" spans="1:9" ht="12.75">
      <c r="A124" s="60" t="s">
        <v>374</v>
      </c>
      <c r="B124" s="58"/>
      <c r="C124" s="58"/>
      <c r="D124" s="58"/>
      <c r="E124" s="58"/>
      <c r="F124" s="58"/>
      <c r="G124" s="58"/>
      <c r="H124" s="58"/>
      <c r="I124" s="59"/>
    </row>
    <row r="125" spans="1:9" ht="5.25" customHeight="1">
      <c r="A125" s="50"/>
      <c r="B125" s="58"/>
      <c r="C125" s="58"/>
      <c r="D125" s="58"/>
      <c r="E125" s="58"/>
      <c r="F125" s="58"/>
      <c r="G125" s="58"/>
      <c r="H125" s="58"/>
      <c r="I125" s="59"/>
    </row>
    <row r="126" spans="1:9" ht="10.5">
      <c r="A126" s="50" t="s">
        <v>452</v>
      </c>
      <c r="B126" s="58"/>
      <c r="C126" s="58"/>
      <c r="D126" s="58"/>
      <c r="E126" s="58"/>
      <c r="F126" s="58"/>
      <c r="G126" s="58"/>
      <c r="H126" s="58"/>
      <c r="I126" s="59"/>
    </row>
    <row r="127" spans="1:9" ht="10.5">
      <c r="A127" s="50" t="s">
        <v>453</v>
      </c>
      <c r="B127" s="58"/>
      <c r="C127" s="58"/>
      <c r="D127" s="58"/>
      <c r="E127" s="58"/>
      <c r="F127" s="58"/>
      <c r="G127" s="58"/>
      <c r="H127" s="58"/>
      <c r="I127" s="59"/>
    </row>
    <row r="128" spans="1:9" ht="10.5">
      <c r="A128" s="50" t="s">
        <v>375</v>
      </c>
      <c r="B128" s="58"/>
      <c r="C128" s="58"/>
      <c r="D128" s="58"/>
      <c r="E128" s="58"/>
      <c r="F128" s="58"/>
      <c r="G128" s="58"/>
      <c r="H128" s="58"/>
      <c r="I128" s="59"/>
    </row>
    <row r="129" spans="1:9" ht="10.5">
      <c r="A129" s="50" t="s">
        <v>376</v>
      </c>
      <c r="B129" s="58"/>
      <c r="C129" s="58"/>
      <c r="D129" s="58"/>
      <c r="E129" s="58"/>
      <c r="F129" s="58"/>
      <c r="G129" s="58"/>
      <c r="H129" s="58"/>
      <c r="I129" s="59"/>
    </row>
    <row r="130" spans="1:9" ht="5.25" customHeight="1">
      <c r="A130" s="50"/>
      <c r="B130" s="58"/>
      <c r="C130" s="58"/>
      <c r="D130" s="58"/>
      <c r="E130" s="58"/>
      <c r="F130" s="58"/>
      <c r="G130" s="58"/>
      <c r="H130" s="58"/>
      <c r="I130" s="59"/>
    </row>
    <row r="131" spans="1:9" ht="10.5">
      <c r="A131" s="50" t="s">
        <v>377</v>
      </c>
      <c r="B131" s="58"/>
      <c r="C131" s="58"/>
      <c r="D131" s="58"/>
      <c r="E131" s="58"/>
      <c r="F131" s="58"/>
      <c r="G131" s="58"/>
      <c r="H131" s="58"/>
      <c r="I131" s="59"/>
    </row>
    <row r="132" spans="1:9" ht="10.5">
      <c r="A132" s="50" t="s">
        <v>378</v>
      </c>
      <c r="B132" s="58"/>
      <c r="C132" s="58"/>
      <c r="D132" s="58"/>
      <c r="E132" s="58"/>
      <c r="F132" s="58"/>
      <c r="G132" s="58"/>
      <c r="H132" s="58"/>
      <c r="I132" s="59"/>
    </row>
    <row r="133" spans="1:9" ht="5.25" customHeight="1">
      <c r="A133" s="50"/>
      <c r="B133" s="58"/>
      <c r="C133" s="58"/>
      <c r="D133" s="58"/>
      <c r="E133" s="58"/>
      <c r="F133" s="58"/>
      <c r="G133" s="58"/>
      <c r="H133" s="58"/>
      <c r="I133" s="59"/>
    </row>
    <row r="134" spans="1:9" ht="10.5">
      <c r="A134" s="71" t="s">
        <v>296</v>
      </c>
      <c r="B134" s="58" t="s">
        <v>379</v>
      </c>
      <c r="C134" s="58"/>
      <c r="D134" s="58"/>
      <c r="E134" s="58"/>
      <c r="F134" s="58"/>
      <c r="G134" s="58"/>
      <c r="H134" s="58"/>
      <c r="I134" s="59"/>
    </row>
    <row r="135" spans="1:9" ht="10.5">
      <c r="A135" s="50"/>
      <c r="B135" s="58" t="s">
        <v>434</v>
      </c>
      <c r="C135" s="58"/>
      <c r="D135" s="58"/>
      <c r="E135" s="58"/>
      <c r="F135" s="58"/>
      <c r="G135" s="58"/>
      <c r="H135" s="58"/>
      <c r="I135" s="59"/>
    </row>
    <row r="136" spans="1:9" ht="10.5">
      <c r="A136" s="50"/>
      <c r="B136" s="61" t="s">
        <v>435</v>
      </c>
      <c r="C136" s="58"/>
      <c r="D136" s="58"/>
      <c r="E136" s="58"/>
      <c r="F136" s="58"/>
      <c r="G136" s="58"/>
      <c r="H136" s="58"/>
      <c r="I136" s="59"/>
    </row>
    <row r="137" spans="1:9" ht="10.5">
      <c r="A137" s="50"/>
      <c r="B137" s="58" t="s">
        <v>380</v>
      </c>
      <c r="C137" s="58"/>
      <c r="D137" s="58"/>
      <c r="E137" s="58"/>
      <c r="F137" s="58"/>
      <c r="G137" s="58"/>
      <c r="H137" s="58"/>
      <c r="I137" s="59"/>
    </row>
    <row r="138" spans="1:9" ht="10.5">
      <c r="A138" s="50"/>
      <c r="B138" s="58" t="s">
        <v>436</v>
      </c>
      <c r="C138" s="58"/>
      <c r="D138" s="58"/>
      <c r="E138" s="58"/>
      <c r="F138" s="58"/>
      <c r="G138" s="58"/>
      <c r="H138" s="58"/>
      <c r="I138" s="59"/>
    </row>
    <row r="139" spans="1:9" ht="10.5">
      <c r="A139" s="50"/>
      <c r="B139" s="58" t="s">
        <v>381</v>
      </c>
      <c r="C139" s="58"/>
      <c r="D139" s="58"/>
      <c r="E139" s="58"/>
      <c r="F139" s="58"/>
      <c r="G139" s="58"/>
      <c r="H139" s="58"/>
      <c r="I139" s="59"/>
    </row>
    <row r="140" spans="1:9" ht="5.25" customHeight="1">
      <c r="A140" s="50"/>
      <c r="B140" s="58"/>
      <c r="C140" s="58"/>
      <c r="D140" s="58"/>
      <c r="E140" s="58"/>
      <c r="F140" s="58"/>
      <c r="G140" s="58"/>
      <c r="H140" s="58"/>
      <c r="I140" s="59"/>
    </row>
    <row r="141" spans="1:9" ht="10.5">
      <c r="A141" s="71" t="s">
        <v>296</v>
      </c>
      <c r="B141" s="58" t="s">
        <v>368</v>
      </c>
      <c r="C141" s="58"/>
      <c r="D141" s="58"/>
      <c r="E141" s="58"/>
      <c r="F141" s="58"/>
      <c r="G141" s="58"/>
      <c r="H141" s="58"/>
      <c r="I141" s="59"/>
    </row>
    <row r="142" spans="1:9" ht="10.5">
      <c r="A142" s="50"/>
      <c r="B142" s="58" t="s">
        <v>448</v>
      </c>
      <c r="C142" s="58"/>
      <c r="D142" s="58"/>
      <c r="E142" s="58"/>
      <c r="F142" s="58"/>
      <c r="G142" s="58"/>
      <c r="H142" s="58"/>
      <c r="I142" s="59"/>
    </row>
    <row r="143" spans="1:9" ht="5.25" customHeight="1">
      <c r="A143" s="50"/>
      <c r="B143" s="58"/>
      <c r="C143" s="58"/>
      <c r="D143" s="58"/>
      <c r="E143" s="58"/>
      <c r="F143" s="58"/>
      <c r="G143" s="58"/>
      <c r="H143" s="58"/>
      <c r="I143" s="59"/>
    </row>
    <row r="144" spans="1:9" ht="10.5">
      <c r="A144" s="50" t="s">
        <v>382</v>
      </c>
      <c r="B144" s="58"/>
      <c r="C144" s="58"/>
      <c r="D144" s="58"/>
      <c r="E144" s="58"/>
      <c r="F144" s="58"/>
      <c r="G144" s="58"/>
      <c r="H144" s="58"/>
      <c r="I144" s="59"/>
    </row>
    <row r="145" spans="1:9" ht="10.5">
      <c r="A145" s="50" t="s">
        <v>383</v>
      </c>
      <c r="B145" s="58"/>
      <c r="C145" s="58"/>
      <c r="D145" s="58"/>
      <c r="E145" s="58"/>
      <c r="F145" s="58"/>
      <c r="G145" s="58"/>
      <c r="H145" s="58"/>
      <c r="I145" s="59"/>
    </row>
    <row r="146" spans="1:9" ht="10.5">
      <c r="A146" s="50"/>
      <c r="B146" s="58"/>
      <c r="C146" s="58"/>
      <c r="D146" s="58"/>
      <c r="E146" s="58"/>
      <c r="F146" s="58"/>
      <c r="G146" s="58"/>
      <c r="H146" s="58"/>
      <c r="I146" s="59"/>
    </row>
    <row r="147" spans="1:9" ht="10.5">
      <c r="A147" s="50"/>
      <c r="B147" s="58"/>
      <c r="C147" s="58"/>
      <c r="D147" s="58"/>
      <c r="E147" s="58"/>
      <c r="F147" s="58"/>
      <c r="G147" s="58"/>
      <c r="H147" s="58"/>
      <c r="I147" s="59"/>
    </row>
    <row r="148" spans="1:9" ht="12.75">
      <c r="A148" s="60" t="s">
        <v>384</v>
      </c>
      <c r="B148" s="58"/>
      <c r="C148" s="58"/>
      <c r="D148" s="58"/>
      <c r="E148" s="58"/>
      <c r="F148" s="58"/>
      <c r="G148" s="58"/>
      <c r="H148" s="58"/>
      <c r="I148" s="59"/>
    </row>
    <row r="149" spans="1:9" ht="5.25" customHeight="1">
      <c r="A149" s="50"/>
      <c r="B149" s="58"/>
      <c r="C149" s="58"/>
      <c r="D149" s="58"/>
      <c r="E149" s="58"/>
      <c r="F149" s="58"/>
      <c r="G149" s="58"/>
      <c r="H149" s="58"/>
      <c r="I149" s="59"/>
    </row>
    <row r="150" spans="1:9" ht="10.5">
      <c r="A150" s="50" t="s">
        <v>385</v>
      </c>
      <c r="B150" s="58"/>
      <c r="C150" s="58"/>
      <c r="D150" s="58"/>
      <c r="E150" s="58"/>
      <c r="F150" s="58"/>
      <c r="G150" s="58"/>
      <c r="H150" s="58"/>
      <c r="I150" s="59"/>
    </row>
    <row r="151" spans="1:9" ht="10.5">
      <c r="A151" s="50" t="s">
        <v>386</v>
      </c>
      <c r="B151" s="58"/>
      <c r="C151" s="58"/>
      <c r="D151" s="58"/>
      <c r="E151" s="58"/>
      <c r="F151" s="58"/>
      <c r="G151" s="58"/>
      <c r="H151" s="58"/>
      <c r="I151" s="59"/>
    </row>
    <row r="152" spans="1:9" ht="10.5">
      <c r="A152" s="50" t="s">
        <v>387</v>
      </c>
      <c r="B152" s="58"/>
      <c r="C152" s="58"/>
      <c r="D152" s="58"/>
      <c r="E152" s="58"/>
      <c r="F152" s="58"/>
      <c r="G152" s="58"/>
      <c r="H152" s="58"/>
      <c r="I152" s="59"/>
    </row>
    <row r="153" spans="1:9" ht="10.5">
      <c r="A153" s="50" t="s">
        <v>454</v>
      </c>
      <c r="B153" s="58"/>
      <c r="C153" s="58"/>
      <c r="D153" s="58"/>
      <c r="E153" s="58"/>
      <c r="F153" s="58"/>
      <c r="G153" s="58"/>
      <c r="H153" s="58"/>
      <c r="I153" s="59"/>
    </row>
    <row r="154" spans="1:9" ht="5.25" customHeight="1">
      <c r="A154" s="50"/>
      <c r="B154" s="58"/>
      <c r="C154" s="58"/>
      <c r="D154" s="58"/>
      <c r="E154" s="58"/>
      <c r="F154" s="58"/>
      <c r="G154" s="58"/>
      <c r="H154" s="58"/>
      <c r="I154" s="59"/>
    </row>
    <row r="155" spans="1:9" ht="10.5">
      <c r="A155" s="71" t="s">
        <v>296</v>
      </c>
      <c r="B155" s="58" t="s">
        <v>388</v>
      </c>
      <c r="C155" s="58"/>
      <c r="D155" s="58"/>
      <c r="E155" s="58"/>
      <c r="F155" s="58"/>
      <c r="G155" s="58"/>
      <c r="H155" s="58"/>
      <c r="I155" s="59"/>
    </row>
    <row r="156" spans="1:9" ht="10.5">
      <c r="A156" s="50"/>
      <c r="B156" s="58" t="s">
        <v>437</v>
      </c>
      <c r="C156" s="58"/>
      <c r="D156" s="58"/>
      <c r="E156" s="58"/>
      <c r="F156" s="58"/>
      <c r="G156" s="58"/>
      <c r="H156" s="58"/>
      <c r="I156" s="59"/>
    </row>
    <row r="157" spans="1:9" ht="10.5">
      <c r="A157" s="50"/>
      <c r="B157" s="61" t="s">
        <v>438</v>
      </c>
      <c r="C157" s="58"/>
      <c r="D157" s="58"/>
      <c r="E157" s="58"/>
      <c r="F157" s="58"/>
      <c r="G157" s="58"/>
      <c r="H157" s="58"/>
      <c r="I157" s="59"/>
    </row>
    <row r="158" spans="1:9" ht="10.5">
      <c r="A158" s="50"/>
      <c r="B158" s="58" t="s">
        <v>389</v>
      </c>
      <c r="C158" s="58"/>
      <c r="D158" s="58"/>
      <c r="E158" s="58"/>
      <c r="F158" s="58"/>
      <c r="G158" s="58"/>
      <c r="H158" s="58"/>
      <c r="I158" s="59"/>
    </row>
    <row r="159" spans="1:9" ht="10.5">
      <c r="A159" s="50"/>
      <c r="B159" s="58" t="s">
        <v>390</v>
      </c>
      <c r="C159" s="58"/>
      <c r="D159" s="58"/>
      <c r="E159" s="58"/>
      <c r="F159" s="58"/>
      <c r="G159" s="58"/>
      <c r="H159" s="58"/>
      <c r="I159" s="59"/>
    </row>
    <row r="160" spans="1:9" ht="5.25" customHeight="1">
      <c r="A160" s="50"/>
      <c r="B160" s="58"/>
      <c r="C160" s="58"/>
      <c r="D160" s="58"/>
      <c r="E160" s="58"/>
      <c r="F160" s="58"/>
      <c r="G160" s="58"/>
      <c r="H160" s="58"/>
      <c r="I160" s="59"/>
    </row>
    <row r="161" spans="1:9" ht="10.5">
      <c r="A161" s="50" t="s">
        <v>391</v>
      </c>
      <c r="B161" s="58"/>
      <c r="C161" s="58"/>
      <c r="D161" s="58"/>
      <c r="E161" s="58"/>
      <c r="F161" s="58"/>
      <c r="G161" s="58"/>
      <c r="H161" s="58"/>
      <c r="I161" s="59"/>
    </row>
    <row r="162" spans="1:9" ht="10.5">
      <c r="A162" s="50" t="s">
        <v>455</v>
      </c>
      <c r="B162" s="58"/>
      <c r="C162" s="58"/>
      <c r="D162" s="58"/>
      <c r="E162" s="58"/>
      <c r="F162" s="58"/>
      <c r="G162" s="58"/>
      <c r="H162" s="58"/>
      <c r="I162" s="59"/>
    </row>
    <row r="163" spans="1:9" ht="10.5">
      <c r="A163" s="50" t="s">
        <v>392</v>
      </c>
      <c r="B163" s="58"/>
      <c r="C163" s="58"/>
      <c r="D163" s="58"/>
      <c r="E163" s="58"/>
      <c r="F163" s="58"/>
      <c r="G163" s="58"/>
      <c r="H163" s="58"/>
      <c r="I163" s="59"/>
    </row>
    <row r="164" spans="1:9" ht="10.5">
      <c r="A164" s="50" t="s">
        <v>393</v>
      </c>
      <c r="B164" s="58"/>
      <c r="C164" s="58"/>
      <c r="D164" s="58"/>
      <c r="E164" s="58"/>
      <c r="F164" s="58"/>
      <c r="G164" s="58"/>
      <c r="H164" s="58"/>
      <c r="I164" s="59"/>
    </row>
    <row r="165" spans="1:9" ht="10.5">
      <c r="A165" s="50"/>
      <c r="B165" s="58"/>
      <c r="C165" s="58"/>
      <c r="D165" s="58"/>
      <c r="E165" s="58"/>
      <c r="F165" s="58"/>
      <c r="G165" s="58"/>
      <c r="H165" s="58"/>
      <c r="I165" s="59"/>
    </row>
    <row r="166" spans="1:9" ht="12.75">
      <c r="A166" s="60" t="s">
        <v>394</v>
      </c>
      <c r="B166" s="58"/>
      <c r="C166" s="58"/>
      <c r="D166" s="58"/>
      <c r="E166" s="58"/>
      <c r="F166" s="58"/>
      <c r="G166" s="58"/>
      <c r="H166" s="58"/>
      <c r="I166" s="59"/>
    </row>
    <row r="167" spans="1:9" ht="5.25" customHeight="1">
      <c r="A167" s="50"/>
      <c r="B167" s="58"/>
      <c r="C167" s="58"/>
      <c r="D167" s="58"/>
      <c r="E167" s="58"/>
      <c r="F167" s="58"/>
      <c r="G167" s="58"/>
      <c r="H167" s="58"/>
      <c r="I167" s="59"/>
    </row>
    <row r="168" spans="1:9" ht="10.5">
      <c r="A168" s="50" t="s">
        <v>439</v>
      </c>
      <c r="B168" s="58"/>
      <c r="C168" s="58"/>
      <c r="D168" s="58"/>
      <c r="E168" s="58"/>
      <c r="F168" s="58"/>
      <c r="G168" s="58"/>
      <c r="H168" s="58"/>
      <c r="I168" s="59"/>
    </row>
    <row r="169" spans="1:9" ht="10.5">
      <c r="A169" s="50" t="s">
        <v>395</v>
      </c>
      <c r="B169" s="58"/>
      <c r="C169" s="58"/>
      <c r="D169" s="58"/>
      <c r="E169" s="58"/>
      <c r="F169" s="58"/>
      <c r="G169" s="58"/>
      <c r="H169" s="58"/>
      <c r="I169" s="59"/>
    </row>
    <row r="170" spans="1:9" ht="10.5">
      <c r="A170" s="50" t="s">
        <v>396</v>
      </c>
      <c r="B170" s="58"/>
      <c r="C170" s="58"/>
      <c r="D170" s="58"/>
      <c r="E170" s="58"/>
      <c r="F170" s="58"/>
      <c r="G170" s="58"/>
      <c r="H170" s="58"/>
      <c r="I170" s="59"/>
    </row>
    <row r="171" spans="1:9" ht="10.5">
      <c r="A171" s="50" t="s">
        <v>440</v>
      </c>
      <c r="B171" s="58"/>
      <c r="C171" s="58"/>
      <c r="D171" s="58"/>
      <c r="E171" s="58"/>
      <c r="F171" s="58"/>
      <c r="G171" s="58"/>
      <c r="H171" s="58"/>
      <c r="I171" s="59"/>
    </row>
    <row r="172" spans="1:9" ht="10.5">
      <c r="A172" s="50" t="s">
        <v>441</v>
      </c>
      <c r="B172" s="58"/>
      <c r="C172" s="58"/>
      <c r="D172" s="58"/>
      <c r="E172" s="58"/>
      <c r="F172" s="58"/>
      <c r="G172" s="58"/>
      <c r="H172" s="58"/>
      <c r="I172" s="59"/>
    </row>
    <row r="173" spans="1:9" ht="5.25" customHeight="1">
      <c r="A173" s="50"/>
      <c r="B173" s="58"/>
      <c r="C173" s="58"/>
      <c r="D173" s="58"/>
      <c r="E173" s="58"/>
      <c r="F173" s="58"/>
      <c r="G173" s="58"/>
      <c r="H173" s="58"/>
      <c r="I173" s="59"/>
    </row>
    <row r="174" spans="1:9" ht="10.5">
      <c r="A174" s="50" t="s">
        <v>397</v>
      </c>
      <c r="B174" s="58"/>
      <c r="C174" s="58"/>
      <c r="D174" s="58"/>
      <c r="E174" s="58"/>
      <c r="F174" s="58"/>
      <c r="G174" s="58"/>
      <c r="H174" s="58"/>
      <c r="I174" s="59"/>
    </row>
    <row r="175" spans="1:9" ht="10.5">
      <c r="A175" s="50" t="s">
        <v>398</v>
      </c>
      <c r="B175" s="58"/>
      <c r="C175" s="58"/>
      <c r="D175" s="58"/>
      <c r="E175" s="58"/>
      <c r="F175" s="58"/>
      <c r="G175" s="58"/>
      <c r="H175" s="58"/>
      <c r="I175" s="59"/>
    </row>
    <row r="176" spans="1:9" ht="10.5">
      <c r="A176" s="50" t="s">
        <v>399</v>
      </c>
      <c r="B176" s="58"/>
      <c r="C176" s="58"/>
      <c r="D176" s="58"/>
      <c r="E176" s="58"/>
      <c r="F176" s="58"/>
      <c r="G176" s="58"/>
      <c r="H176" s="58"/>
      <c r="I176" s="59"/>
    </row>
    <row r="177" spans="1:9" ht="10.5">
      <c r="A177" s="50" t="s">
        <v>400</v>
      </c>
      <c r="B177" s="58"/>
      <c r="C177" s="58"/>
      <c r="D177" s="58"/>
      <c r="E177" s="58"/>
      <c r="F177" s="58"/>
      <c r="G177" s="58"/>
      <c r="H177" s="58"/>
      <c r="I177" s="59"/>
    </row>
    <row r="178" spans="1:9" ht="5.25" customHeight="1">
      <c r="A178" s="50"/>
      <c r="B178" s="58"/>
      <c r="C178" s="58"/>
      <c r="D178" s="58"/>
      <c r="E178" s="58"/>
      <c r="F178" s="58"/>
      <c r="G178" s="58"/>
      <c r="H178" s="58"/>
      <c r="I178" s="59"/>
    </row>
    <row r="179" spans="1:9" ht="10.5">
      <c r="A179" s="71" t="s">
        <v>296</v>
      </c>
      <c r="B179" s="58" t="s">
        <v>442</v>
      </c>
      <c r="C179" s="58"/>
      <c r="D179" s="58"/>
      <c r="E179" s="58"/>
      <c r="F179" s="58"/>
      <c r="G179" s="58"/>
      <c r="H179" s="58"/>
      <c r="I179" s="59"/>
    </row>
    <row r="180" spans="1:9" ht="10.5">
      <c r="A180" s="50"/>
      <c r="B180" s="58" t="s">
        <v>401</v>
      </c>
      <c r="C180" s="58"/>
      <c r="D180" s="58"/>
      <c r="E180" s="58"/>
      <c r="F180" s="58"/>
      <c r="G180" s="58"/>
      <c r="H180" s="58"/>
      <c r="I180" s="59"/>
    </row>
    <row r="181" spans="1:9" ht="10.5">
      <c r="A181" s="50"/>
      <c r="B181" s="58" t="s">
        <v>7</v>
      </c>
      <c r="C181" s="58"/>
      <c r="D181" s="58"/>
      <c r="E181" s="58"/>
      <c r="F181" s="58"/>
      <c r="G181" s="58"/>
      <c r="H181" s="58"/>
      <c r="I181" s="59"/>
    </row>
    <row r="182" spans="1:9" ht="10.5">
      <c r="A182" s="62"/>
      <c r="B182" s="63"/>
      <c r="C182" s="63"/>
      <c r="D182" s="63"/>
      <c r="E182" s="63"/>
      <c r="F182" s="63"/>
      <c r="G182" s="63"/>
      <c r="H182" s="63"/>
      <c r="I182" s="64"/>
    </row>
    <row r="183" spans="1:9" ht="10.5">
      <c r="A183" s="65" t="s">
        <v>402</v>
      </c>
      <c r="B183" s="58"/>
      <c r="C183" s="58"/>
      <c r="D183" s="58"/>
      <c r="E183" s="58"/>
      <c r="F183" s="58"/>
      <c r="G183" s="58"/>
      <c r="H183" s="58"/>
      <c r="I183" s="59"/>
    </row>
    <row r="184" spans="1:9" ht="10.5">
      <c r="A184" s="50" t="s">
        <v>403</v>
      </c>
      <c r="B184" s="58"/>
      <c r="C184" s="58"/>
      <c r="D184" s="58"/>
      <c r="E184" s="58"/>
      <c r="F184" s="58"/>
      <c r="G184" s="58"/>
      <c r="H184" s="58"/>
      <c r="I184" s="59"/>
    </row>
    <row r="185" spans="1:9" ht="4.5" customHeight="1">
      <c r="A185" s="66"/>
      <c r="B185" s="63"/>
      <c r="C185" s="63"/>
      <c r="D185" s="63"/>
      <c r="E185" s="63"/>
      <c r="F185" s="63"/>
      <c r="G185" s="63"/>
      <c r="H185" s="63"/>
      <c r="I185" s="64"/>
    </row>
    <row r="186" spans="1:9" ht="8.25" customHeight="1">
      <c r="A186" s="67"/>
      <c r="B186" s="58"/>
      <c r="C186" s="58"/>
      <c r="D186" s="58"/>
      <c r="E186" s="58"/>
      <c r="F186" s="58"/>
      <c r="G186" s="58"/>
      <c r="H186" s="58"/>
      <c r="I186" s="59"/>
    </row>
    <row r="187" spans="1:9" ht="10.5">
      <c r="A187" s="67" t="s">
        <v>443</v>
      </c>
      <c r="B187" s="58"/>
      <c r="C187" s="58"/>
      <c r="D187" s="58"/>
      <c r="E187" s="58"/>
      <c r="F187" s="58"/>
      <c r="G187" s="58"/>
      <c r="H187" s="58"/>
      <c r="I187" s="59"/>
    </row>
    <row r="188" spans="1:9" ht="10.5">
      <c r="A188" s="72" t="s">
        <v>444</v>
      </c>
      <c r="B188" s="58"/>
      <c r="C188" s="58"/>
      <c r="D188" s="58"/>
      <c r="E188" s="58"/>
      <c r="F188" s="58"/>
      <c r="G188" s="58"/>
      <c r="H188" s="58"/>
      <c r="I188" s="59"/>
    </row>
    <row r="189" spans="1:9" ht="10.5">
      <c r="A189" s="67" t="s">
        <v>404</v>
      </c>
      <c r="B189" s="58"/>
      <c r="C189" s="58"/>
      <c r="D189" s="58"/>
      <c r="E189" s="58"/>
      <c r="F189" s="58"/>
      <c r="G189" s="58"/>
      <c r="H189" s="58"/>
      <c r="I189" s="59"/>
    </row>
    <row r="190" spans="1:9" ht="10.5">
      <c r="A190" s="67" t="s">
        <v>405</v>
      </c>
      <c r="B190" s="58"/>
      <c r="C190" s="58"/>
      <c r="D190" s="58"/>
      <c r="E190" s="58"/>
      <c r="F190" s="58"/>
      <c r="G190" s="58"/>
      <c r="H190" s="58"/>
      <c r="I190" s="59"/>
    </row>
    <row r="191" spans="1:9" ht="5.25" customHeight="1" thickBot="1">
      <c r="A191" s="68"/>
      <c r="B191" s="69"/>
      <c r="C191" s="69"/>
      <c r="D191" s="69"/>
      <c r="E191" s="69"/>
      <c r="F191" s="69"/>
      <c r="G191" s="69"/>
      <c r="H191" s="69"/>
      <c r="I191" s="70"/>
    </row>
    <row r="192" ht="11.25" thickTop="1"/>
  </sheetData>
  <printOptions/>
  <pageMargins left="0.75" right="0.32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120" zoomScaleNormal="120" workbookViewId="0" topLeftCell="A1">
      <selection activeCell="A1" sqref="A1"/>
    </sheetView>
  </sheetViews>
  <sheetFormatPr defaultColWidth="9.00390625" defaultRowHeight="12.75"/>
  <cols>
    <col min="1" max="1" width="11.25390625" style="73" customWidth="1"/>
    <col min="2" max="2" width="5.875" style="73" customWidth="1"/>
    <col min="3" max="3" width="12.00390625" style="73" customWidth="1"/>
    <col min="4" max="4" width="9.00390625" style="73" customWidth="1"/>
    <col min="5" max="5" width="10.75390625" style="73" customWidth="1"/>
    <col min="6" max="6" width="7.625" style="73" customWidth="1"/>
    <col min="7" max="7" width="7.625" style="74" customWidth="1"/>
    <col min="8" max="8" width="9.125" style="74" customWidth="1"/>
    <col min="9" max="9" width="8.875" style="74" customWidth="1"/>
    <col min="10" max="10" width="7.625" style="74" customWidth="1"/>
    <col min="11" max="11" width="2.75390625" style="74" customWidth="1"/>
    <col min="12" max="16384" width="7.625" style="74" customWidth="1"/>
  </cols>
  <sheetData>
    <row r="1" ht="13.5" thickBot="1">
      <c r="A1" s="1" t="s">
        <v>140</v>
      </c>
    </row>
    <row r="2" spans="1:14" ht="11.25" thickTop="1">
      <c r="A2" s="47" t="s">
        <v>11</v>
      </c>
      <c r="B2" s="48"/>
      <c r="C2" s="48"/>
      <c r="D2" s="48"/>
      <c r="E2" s="48"/>
      <c r="F2" s="48"/>
      <c r="G2" s="48"/>
      <c r="H2" s="48"/>
      <c r="I2" s="49"/>
      <c r="K2" s="17" t="s">
        <v>328</v>
      </c>
      <c r="L2" s="18"/>
      <c r="M2" s="18"/>
      <c r="N2" s="19"/>
    </row>
    <row r="3" spans="1:14" ht="13.5" thickBot="1">
      <c r="A3" s="50" t="s">
        <v>10</v>
      </c>
      <c r="B3" s="51"/>
      <c r="C3" s="51"/>
      <c r="D3" s="51"/>
      <c r="E3" s="51"/>
      <c r="F3" s="51"/>
      <c r="G3" s="51"/>
      <c r="H3" s="51"/>
      <c r="I3" s="52"/>
      <c r="K3" s="20"/>
      <c r="L3" s="75"/>
      <c r="M3" s="75"/>
      <c r="N3" s="22"/>
    </row>
    <row r="4" spans="1:14" ht="12" thickBot="1" thickTop="1">
      <c r="A4" s="50" t="s">
        <v>27</v>
      </c>
      <c r="B4" s="51"/>
      <c r="C4" s="51"/>
      <c r="D4" s="51"/>
      <c r="E4" s="51"/>
      <c r="F4" s="51"/>
      <c r="G4" s="51"/>
      <c r="H4" s="51"/>
      <c r="I4" s="52"/>
      <c r="K4" s="20"/>
      <c r="L4" s="23"/>
      <c r="M4" s="24" t="s">
        <v>426</v>
      </c>
      <c r="N4" s="22"/>
    </row>
    <row r="5" spans="1:14" ht="12" thickBot="1" thickTop="1">
      <c r="A5" s="68" t="s">
        <v>28</v>
      </c>
      <c r="B5" s="76"/>
      <c r="C5" s="76"/>
      <c r="D5" s="76"/>
      <c r="E5" s="76"/>
      <c r="F5" s="76"/>
      <c r="G5" s="76"/>
      <c r="H5" s="76"/>
      <c r="I5" s="77"/>
      <c r="K5" s="20"/>
      <c r="L5" s="24"/>
      <c r="M5" s="24"/>
      <c r="N5" s="22"/>
    </row>
    <row r="6" spans="1:14" ht="10.5" customHeight="1" thickBot="1" thickTop="1">
      <c r="A6" s="74"/>
      <c r="B6" s="74"/>
      <c r="C6" s="74"/>
      <c r="D6" s="74"/>
      <c r="E6" s="74"/>
      <c r="F6" s="74"/>
      <c r="K6" s="20"/>
      <c r="L6" s="25"/>
      <c r="M6" s="24" t="s">
        <v>427</v>
      </c>
      <c r="N6" s="22"/>
    </row>
    <row r="7" spans="1:14" ht="10.5" customHeight="1" thickBot="1" thickTop="1">
      <c r="A7" s="74"/>
      <c r="B7" s="74"/>
      <c r="C7" s="74"/>
      <c r="D7" s="74"/>
      <c r="E7" s="74"/>
      <c r="F7" s="74"/>
      <c r="K7" s="20"/>
      <c r="L7" s="24"/>
      <c r="M7" s="24"/>
      <c r="N7" s="22"/>
    </row>
    <row r="8" spans="1:14" ht="14.25" thickBot="1" thickTop="1">
      <c r="A8" s="78"/>
      <c r="B8" s="79"/>
      <c r="C8" s="80"/>
      <c r="D8" s="81" t="s">
        <v>141</v>
      </c>
      <c r="E8" s="81" t="s">
        <v>142</v>
      </c>
      <c r="F8" s="82" t="s">
        <v>143</v>
      </c>
      <c r="K8" s="20"/>
      <c r="L8" s="83"/>
      <c r="M8" s="24" t="s">
        <v>330</v>
      </c>
      <c r="N8" s="22"/>
    </row>
    <row r="9" spans="1:14" ht="12" thickBot="1" thickTop="1">
      <c r="A9" s="84"/>
      <c r="B9" s="85"/>
      <c r="C9" s="86" t="s">
        <v>144</v>
      </c>
      <c r="D9" s="87">
        <v>100</v>
      </c>
      <c r="E9" s="88">
        <v>100</v>
      </c>
      <c r="F9" s="89">
        <v>100</v>
      </c>
      <c r="K9" s="31"/>
      <c r="L9" s="32"/>
      <c r="M9" s="32"/>
      <c r="N9" s="33"/>
    </row>
    <row r="10" spans="1:6" ht="12" thickBot="1" thickTop="1">
      <c r="A10" s="90" t="s">
        <v>145</v>
      </c>
      <c r="B10" s="86" t="s">
        <v>146</v>
      </c>
      <c r="C10" s="86" t="s">
        <v>147</v>
      </c>
      <c r="D10" s="91"/>
      <c r="E10" s="91"/>
      <c r="F10" s="92"/>
    </row>
    <row r="11" spans="1:6" ht="12" thickBot="1" thickTop="1">
      <c r="A11" s="90" t="s">
        <v>148</v>
      </c>
      <c r="B11" s="93">
        <v>450</v>
      </c>
      <c r="C11" s="94">
        <f>$D$9*D11+$E$9*E11+$F$9*F11</f>
        <v>200</v>
      </c>
      <c r="D11" s="91">
        <v>1</v>
      </c>
      <c r="E11" s="91">
        <v>1</v>
      </c>
      <c r="F11" s="92">
        <v>0</v>
      </c>
    </row>
    <row r="12" spans="1:8" ht="11.25" thickTop="1">
      <c r="A12" s="90" t="s">
        <v>149</v>
      </c>
      <c r="B12" s="95">
        <v>250</v>
      </c>
      <c r="C12" s="96">
        <f>$D$9*D12+$E$9*E12+$F$9*F12</f>
        <v>100</v>
      </c>
      <c r="D12" s="91">
        <v>1</v>
      </c>
      <c r="E12" s="91">
        <v>0</v>
      </c>
      <c r="F12" s="92">
        <v>0</v>
      </c>
      <c r="H12" s="97" t="s">
        <v>150</v>
      </c>
    </row>
    <row r="13" spans="1:8" ht="10.5">
      <c r="A13" s="90" t="s">
        <v>151</v>
      </c>
      <c r="B13" s="95">
        <v>800</v>
      </c>
      <c r="C13" s="96">
        <f>$D$9*D13+$E$9*E13+$F$9*F13</f>
        <v>500</v>
      </c>
      <c r="D13" s="91">
        <v>2</v>
      </c>
      <c r="E13" s="91">
        <v>2</v>
      </c>
      <c r="F13" s="92">
        <v>1</v>
      </c>
      <c r="H13" s="98" t="s">
        <v>152</v>
      </c>
    </row>
    <row r="14" spans="1:8" ht="10.5">
      <c r="A14" s="90" t="s">
        <v>153</v>
      </c>
      <c r="B14" s="95">
        <v>450</v>
      </c>
      <c r="C14" s="96">
        <f>$D$9*D14+$E$9*E14+$F$9*F14</f>
        <v>200</v>
      </c>
      <c r="D14" s="91">
        <v>1</v>
      </c>
      <c r="E14" s="91">
        <v>1</v>
      </c>
      <c r="F14" s="92">
        <v>0</v>
      </c>
      <c r="H14" s="98" t="s">
        <v>154</v>
      </c>
    </row>
    <row r="15" spans="1:8" ht="11.25" thickBot="1">
      <c r="A15" s="99" t="s">
        <v>155</v>
      </c>
      <c r="B15" s="100">
        <v>600</v>
      </c>
      <c r="C15" s="101">
        <f>$D$9*D15+$E$9*E15+$F$9*F15</f>
        <v>400</v>
      </c>
      <c r="D15" s="102">
        <v>2</v>
      </c>
      <c r="E15" s="102">
        <v>1</v>
      </c>
      <c r="F15" s="103">
        <v>1</v>
      </c>
      <c r="H15" s="104">
        <v>0.9</v>
      </c>
    </row>
    <row r="16" ht="12" thickBot="1" thickTop="1">
      <c r="D16" s="105" t="s">
        <v>156</v>
      </c>
    </row>
    <row r="17" spans="1:6" ht="12" thickBot="1" thickTop="1">
      <c r="A17" s="74"/>
      <c r="B17" s="106"/>
      <c r="C17" s="107" t="s">
        <v>157</v>
      </c>
      <c r="D17" s="108">
        <f>75*MAX(D9,0)^$H$15</f>
        <v>4732.180083601453</v>
      </c>
      <c r="E17" s="108">
        <f>50*MAX(E9,0)^$H$15</f>
        <v>3154.7867224009683</v>
      </c>
      <c r="F17" s="109">
        <f>35*MAX(F9,0)^$H$15</f>
        <v>2208.350705680678</v>
      </c>
    </row>
    <row r="18" spans="1:6" ht="12" thickBot="1" thickTop="1">
      <c r="A18" s="74"/>
      <c r="B18" s="110"/>
      <c r="C18" s="111" t="s">
        <v>126</v>
      </c>
      <c r="D18" s="112">
        <f>SUM(D17:F17)</f>
        <v>10095.317511683099</v>
      </c>
      <c r="E18" s="113"/>
      <c r="F18" s="114"/>
    </row>
    <row r="19" ht="12" thickBot="1" thickTop="1"/>
    <row r="20" spans="1:8" ht="11.25" thickTop="1">
      <c r="A20" s="47" t="s">
        <v>12</v>
      </c>
      <c r="B20" s="48"/>
      <c r="C20" s="48"/>
      <c r="D20" s="48"/>
      <c r="E20" s="48"/>
      <c r="F20" s="48"/>
      <c r="G20" s="48"/>
      <c r="H20" s="49"/>
    </row>
    <row r="21" spans="1:8" ht="10.5">
      <c r="A21" s="50" t="s">
        <v>13</v>
      </c>
      <c r="B21" s="51"/>
      <c r="C21" s="51"/>
      <c r="D21" s="51"/>
      <c r="E21" s="51"/>
      <c r="F21" s="51"/>
      <c r="G21" s="51"/>
      <c r="H21" s="52"/>
    </row>
    <row r="22" spans="1:8" ht="10.5">
      <c r="A22" s="50" t="s">
        <v>14</v>
      </c>
      <c r="B22" s="51"/>
      <c r="C22" s="51"/>
      <c r="D22" s="51"/>
      <c r="E22" s="51"/>
      <c r="F22" s="51"/>
      <c r="G22" s="51"/>
      <c r="H22" s="52"/>
    </row>
    <row r="23" spans="1:8" ht="10.5">
      <c r="A23" s="50"/>
      <c r="B23" s="51"/>
      <c r="C23" s="51"/>
      <c r="D23" s="51"/>
      <c r="E23" s="51"/>
      <c r="F23" s="51"/>
      <c r="G23" s="51"/>
      <c r="H23" s="52"/>
    </row>
    <row r="24" spans="1:8" ht="10.5">
      <c r="A24" s="115" t="s">
        <v>15</v>
      </c>
      <c r="B24" s="116"/>
      <c r="C24" s="116"/>
      <c r="D24" s="116"/>
      <c r="E24" s="116"/>
      <c r="F24" s="116"/>
      <c r="G24" s="116"/>
      <c r="H24" s="117"/>
    </row>
    <row r="25" spans="1:8" ht="10.5">
      <c r="A25" s="50"/>
      <c r="B25" s="51"/>
      <c r="C25" s="51"/>
      <c r="D25" s="51"/>
      <c r="E25" s="51"/>
      <c r="F25" s="51"/>
      <c r="G25" s="51"/>
      <c r="H25" s="52"/>
    </row>
    <row r="26" spans="1:8" ht="10.5">
      <c r="A26" s="50" t="s">
        <v>298</v>
      </c>
      <c r="B26" s="51"/>
      <c r="C26" s="51" t="s">
        <v>299</v>
      </c>
      <c r="D26" s="51"/>
      <c r="E26" s="51" t="s">
        <v>16</v>
      </c>
      <c r="F26" s="51"/>
      <c r="G26" s="51"/>
      <c r="H26" s="52"/>
    </row>
    <row r="27" spans="1:8" ht="10.5">
      <c r="A27" s="50"/>
      <c r="B27" s="51"/>
      <c r="C27" s="51"/>
      <c r="D27" s="51"/>
      <c r="E27" s="51"/>
      <c r="F27" s="51"/>
      <c r="G27" s="51"/>
      <c r="H27" s="52"/>
    </row>
    <row r="28" spans="1:8" ht="10.5">
      <c r="A28" s="50" t="s">
        <v>329</v>
      </c>
      <c r="B28" s="51"/>
      <c r="C28" s="51" t="s">
        <v>300</v>
      </c>
      <c r="D28" s="51"/>
      <c r="E28" s="51" t="s">
        <v>17</v>
      </c>
      <c r="F28" s="51"/>
      <c r="G28" s="51"/>
      <c r="H28" s="52"/>
    </row>
    <row r="29" spans="1:8" ht="10.5">
      <c r="A29" s="50"/>
      <c r="B29" s="51"/>
      <c r="C29" s="51"/>
      <c r="D29" s="51"/>
      <c r="E29" s="51"/>
      <c r="F29" s="51"/>
      <c r="G29" s="51"/>
      <c r="H29" s="52"/>
    </row>
    <row r="30" spans="1:8" ht="10.5">
      <c r="A30" s="50" t="s">
        <v>330</v>
      </c>
      <c r="B30" s="51"/>
      <c r="C30" s="51" t="s">
        <v>301</v>
      </c>
      <c r="D30" s="51"/>
      <c r="E30" s="51" t="s">
        <v>18</v>
      </c>
      <c r="F30" s="51"/>
      <c r="G30" s="51"/>
      <c r="H30" s="52"/>
    </row>
    <row r="31" spans="1:8" ht="10.5">
      <c r="A31" s="50"/>
      <c r="B31" s="51"/>
      <c r="C31" s="51"/>
      <c r="D31" s="51"/>
      <c r="E31" s="51" t="s">
        <v>19</v>
      </c>
      <c r="F31" s="51"/>
      <c r="G31" s="51"/>
      <c r="H31" s="52"/>
    </row>
    <row r="32" spans="1:8" ht="10.5">
      <c r="A32" s="50"/>
      <c r="B32" s="51"/>
      <c r="C32" s="51"/>
      <c r="D32" s="51"/>
      <c r="E32" s="51"/>
      <c r="F32" s="51"/>
      <c r="G32" s="51"/>
      <c r="H32" s="52"/>
    </row>
    <row r="33" spans="1:8" ht="10.5">
      <c r="A33" s="50"/>
      <c r="B33" s="51"/>
      <c r="C33" s="51" t="s">
        <v>302</v>
      </c>
      <c r="D33" s="51"/>
      <c r="E33" s="51" t="s">
        <v>20</v>
      </c>
      <c r="F33" s="51"/>
      <c r="G33" s="51"/>
      <c r="H33" s="52"/>
    </row>
    <row r="34" spans="1:8" ht="10.5">
      <c r="A34" s="50"/>
      <c r="B34" s="51"/>
      <c r="C34" s="51"/>
      <c r="D34" s="51"/>
      <c r="E34" s="51" t="s">
        <v>21</v>
      </c>
      <c r="F34" s="51"/>
      <c r="G34" s="51"/>
      <c r="H34" s="52"/>
    </row>
    <row r="35" spans="1:8" ht="10.5">
      <c r="A35" s="50"/>
      <c r="B35" s="51"/>
      <c r="C35" s="51"/>
      <c r="D35" s="51"/>
      <c r="E35" s="51"/>
      <c r="F35" s="51"/>
      <c r="G35" s="51"/>
      <c r="H35" s="52"/>
    </row>
    <row r="36" spans="1:8" ht="10.5">
      <c r="A36" s="50" t="s">
        <v>22</v>
      </c>
      <c r="B36" s="51"/>
      <c r="C36" s="51"/>
      <c r="D36" s="51"/>
      <c r="E36" s="51"/>
      <c r="F36" s="51"/>
      <c r="G36" s="51"/>
      <c r="H36" s="52"/>
    </row>
    <row r="37" spans="1:8" ht="10.5">
      <c r="A37" s="50" t="s">
        <v>23</v>
      </c>
      <c r="B37" s="51"/>
      <c r="C37" s="51"/>
      <c r="D37" s="51"/>
      <c r="E37" s="51"/>
      <c r="F37" s="51"/>
      <c r="G37" s="51"/>
      <c r="H37" s="52"/>
    </row>
    <row r="38" spans="1:8" ht="10.5">
      <c r="A38" s="50" t="s">
        <v>26</v>
      </c>
      <c r="B38" s="51"/>
      <c r="C38" s="51"/>
      <c r="D38" s="51"/>
      <c r="E38" s="51"/>
      <c r="F38" s="51"/>
      <c r="G38" s="51"/>
      <c r="H38" s="52"/>
    </row>
    <row r="39" spans="1:8" ht="10.5">
      <c r="A39" s="50" t="s">
        <v>24</v>
      </c>
      <c r="B39" s="51"/>
      <c r="C39" s="51"/>
      <c r="D39" s="51"/>
      <c r="E39" s="51"/>
      <c r="F39" s="51"/>
      <c r="G39" s="51"/>
      <c r="H39" s="52"/>
    </row>
    <row r="40" spans="1:8" ht="11.25" thickBot="1">
      <c r="A40" s="68" t="s">
        <v>25</v>
      </c>
      <c r="B40" s="69"/>
      <c r="C40" s="69"/>
      <c r="D40" s="69"/>
      <c r="E40" s="69"/>
      <c r="F40" s="69"/>
      <c r="G40" s="69"/>
      <c r="H40" s="70"/>
    </row>
    <row r="41" ht="11.25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2.875" style="119" customWidth="1"/>
    <col min="2" max="7" width="8.375" style="119" customWidth="1"/>
    <col min="8" max="8" width="12.375" style="120" customWidth="1"/>
    <col min="9" max="16384" width="7.625" style="120" customWidth="1"/>
  </cols>
  <sheetData>
    <row r="1" ht="13.5" thickBot="1">
      <c r="A1" s="118" t="s">
        <v>158</v>
      </c>
    </row>
    <row r="2" spans="1:8" ht="11.25" thickTop="1">
      <c r="A2" s="121" t="s">
        <v>159</v>
      </c>
      <c r="B2" s="122"/>
      <c r="C2" s="122"/>
      <c r="D2" s="122"/>
      <c r="E2" s="122"/>
      <c r="F2" s="122"/>
      <c r="G2" s="122"/>
      <c r="H2" s="123"/>
    </row>
    <row r="3" spans="1:8" ht="10.5">
      <c r="A3" s="124" t="s">
        <v>29</v>
      </c>
      <c r="B3" s="125"/>
      <c r="C3" s="125"/>
      <c r="D3" s="125"/>
      <c r="E3" s="125"/>
      <c r="F3" s="125"/>
      <c r="G3" s="125"/>
      <c r="H3" s="126"/>
    </row>
    <row r="4" spans="1:8" ht="11.25" thickBot="1">
      <c r="A4" s="127" t="s">
        <v>160</v>
      </c>
      <c r="B4" s="128"/>
      <c r="C4" s="128"/>
      <c r="D4" s="128"/>
      <c r="E4" s="128"/>
      <c r="F4" s="128"/>
      <c r="G4" s="128"/>
      <c r="H4" s="129"/>
    </row>
    <row r="5" ht="5.25" customHeight="1" thickBot="1" thickTop="1">
      <c r="D5" s="120"/>
    </row>
    <row r="6" spans="1:13" ht="11.25" thickTop="1">
      <c r="A6" s="130"/>
      <c r="B6" s="131"/>
      <c r="C6" s="132" t="s">
        <v>161</v>
      </c>
      <c r="D6" s="131"/>
      <c r="E6" s="131"/>
      <c r="F6" s="131"/>
      <c r="G6" s="131"/>
      <c r="H6" s="133"/>
      <c r="J6" s="17" t="s">
        <v>328</v>
      </c>
      <c r="K6" s="18"/>
      <c r="L6" s="18"/>
      <c r="M6" s="19"/>
    </row>
    <row r="7" spans="1:13" ht="13.5" thickBot="1">
      <c r="A7" s="134" t="s">
        <v>162</v>
      </c>
      <c r="B7" s="135" t="s">
        <v>126</v>
      </c>
      <c r="C7" s="136" t="s">
        <v>163</v>
      </c>
      <c r="D7" s="136" t="s">
        <v>164</v>
      </c>
      <c r="E7" s="136" t="s">
        <v>165</v>
      </c>
      <c r="F7" s="136" t="s">
        <v>166</v>
      </c>
      <c r="G7" s="136" t="s">
        <v>167</v>
      </c>
      <c r="H7" s="137"/>
      <c r="J7" s="20"/>
      <c r="K7" s="75"/>
      <c r="L7" s="75"/>
      <c r="M7" s="22"/>
    </row>
    <row r="8" spans="1:13" ht="12" thickBot="1" thickTop="1">
      <c r="A8" s="138" t="s">
        <v>168</v>
      </c>
      <c r="B8" s="139">
        <f>SUM(C8:G8)</f>
        <v>5</v>
      </c>
      <c r="C8" s="140">
        <v>1</v>
      </c>
      <c r="D8" s="141">
        <v>1</v>
      </c>
      <c r="E8" s="141">
        <v>1</v>
      </c>
      <c r="F8" s="141">
        <v>1</v>
      </c>
      <c r="G8" s="142">
        <v>1</v>
      </c>
      <c r="H8" s="137"/>
      <c r="J8" s="20"/>
      <c r="K8" s="23"/>
      <c r="L8" s="24" t="s">
        <v>426</v>
      </c>
      <c r="M8" s="22"/>
    </row>
    <row r="9" spans="1:13" ht="12" thickBot="1" thickTop="1">
      <c r="A9" s="138" t="s">
        <v>169</v>
      </c>
      <c r="B9" s="143">
        <f>SUM(C9:G9)</f>
        <v>5</v>
      </c>
      <c r="C9" s="144">
        <v>1</v>
      </c>
      <c r="D9" s="145">
        <v>1</v>
      </c>
      <c r="E9" s="145">
        <v>1</v>
      </c>
      <c r="F9" s="145">
        <v>1</v>
      </c>
      <c r="G9" s="146">
        <v>1</v>
      </c>
      <c r="H9" s="137"/>
      <c r="J9" s="20"/>
      <c r="K9" s="24"/>
      <c r="L9" s="24"/>
      <c r="M9" s="22"/>
    </row>
    <row r="10" spans="1:13" ht="12" thickBot="1" thickTop="1">
      <c r="A10" s="138" t="s">
        <v>170</v>
      </c>
      <c r="B10" s="147">
        <f>SUM(C10:G10)</f>
        <v>5</v>
      </c>
      <c r="C10" s="148">
        <v>1</v>
      </c>
      <c r="D10" s="149">
        <v>1</v>
      </c>
      <c r="E10" s="149">
        <v>1</v>
      </c>
      <c r="F10" s="149">
        <v>1</v>
      </c>
      <c r="G10" s="150">
        <v>1</v>
      </c>
      <c r="H10" s="137"/>
      <c r="J10" s="20"/>
      <c r="K10" s="25"/>
      <c r="L10" s="24" t="s">
        <v>427</v>
      </c>
      <c r="M10" s="22"/>
    </row>
    <row r="11" spans="1:13" ht="5.25" customHeight="1" thickBot="1" thickTop="1">
      <c r="A11" s="151"/>
      <c r="B11" s="145"/>
      <c r="C11" s="152" t="s">
        <v>171</v>
      </c>
      <c r="D11" s="152" t="s">
        <v>171</v>
      </c>
      <c r="E11" s="152" t="s">
        <v>171</v>
      </c>
      <c r="F11" s="152" t="s">
        <v>171</v>
      </c>
      <c r="G11" s="152" t="s">
        <v>171</v>
      </c>
      <c r="H11" s="137"/>
      <c r="J11" s="20"/>
      <c r="K11" s="24"/>
      <c r="L11" s="24"/>
      <c r="M11" s="22"/>
    </row>
    <row r="12" spans="1:13" ht="14.25" thickBot="1" thickTop="1">
      <c r="A12" s="138" t="s">
        <v>172</v>
      </c>
      <c r="B12" s="145"/>
      <c r="C12" s="153">
        <f>SUM(C8:C10)</f>
        <v>3</v>
      </c>
      <c r="D12" s="154">
        <f>SUM(D8:D10)</f>
        <v>3</v>
      </c>
      <c r="E12" s="154">
        <f>SUM(E8:E10)</f>
        <v>3</v>
      </c>
      <c r="F12" s="154">
        <f>SUM(F8:F10)</f>
        <v>3</v>
      </c>
      <c r="G12" s="155">
        <f>SUM(G8:G10)</f>
        <v>3</v>
      </c>
      <c r="H12" s="137"/>
      <c r="J12" s="20"/>
      <c r="K12" s="83"/>
      <c r="L12" s="24" t="s">
        <v>330</v>
      </c>
      <c r="M12" s="22"/>
    </row>
    <row r="13" spans="1:13" ht="5.25" customHeight="1" thickBot="1" thickTop="1">
      <c r="A13" s="151"/>
      <c r="B13" s="145"/>
      <c r="C13" s="145"/>
      <c r="D13" s="145"/>
      <c r="E13" s="145"/>
      <c r="F13" s="145"/>
      <c r="G13" s="145"/>
      <c r="H13" s="137"/>
      <c r="J13" s="31"/>
      <c r="K13" s="32"/>
      <c r="L13" s="32"/>
      <c r="M13" s="33"/>
    </row>
    <row r="14" spans="1:8" ht="12" thickBot="1" thickTop="1">
      <c r="A14" s="156"/>
      <c r="B14" s="157" t="s">
        <v>173</v>
      </c>
      <c r="C14" s="153">
        <v>180</v>
      </c>
      <c r="D14" s="154">
        <v>80</v>
      </c>
      <c r="E14" s="154">
        <v>200</v>
      </c>
      <c r="F14" s="154">
        <v>160</v>
      </c>
      <c r="G14" s="155">
        <v>220</v>
      </c>
      <c r="H14" s="158"/>
    </row>
    <row r="15" spans="1:8" ht="12" thickBot="1" thickTop="1">
      <c r="A15" s="159" t="s">
        <v>162</v>
      </c>
      <c r="B15" s="160" t="s">
        <v>174</v>
      </c>
      <c r="C15" s="161" t="s">
        <v>175</v>
      </c>
      <c r="D15" s="131"/>
      <c r="E15" s="162"/>
      <c r="F15" s="162"/>
      <c r="G15" s="162"/>
      <c r="H15" s="133"/>
    </row>
    <row r="16" spans="1:8" ht="11.25" thickTop="1">
      <c r="A16" s="138" t="s">
        <v>168</v>
      </c>
      <c r="B16" s="139">
        <v>310</v>
      </c>
      <c r="C16" s="145">
        <v>10</v>
      </c>
      <c r="D16" s="145">
        <v>8</v>
      </c>
      <c r="E16" s="145">
        <v>6</v>
      </c>
      <c r="F16" s="145">
        <v>5</v>
      </c>
      <c r="G16" s="145">
        <v>4</v>
      </c>
      <c r="H16" s="137"/>
    </row>
    <row r="17" spans="1:8" ht="10.5">
      <c r="A17" s="138" t="s">
        <v>169</v>
      </c>
      <c r="B17" s="143">
        <v>260</v>
      </c>
      <c r="C17" s="145">
        <v>6</v>
      </c>
      <c r="D17" s="145">
        <v>5</v>
      </c>
      <c r="E17" s="145">
        <v>4</v>
      </c>
      <c r="F17" s="145">
        <v>3</v>
      </c>
      <c r="G17" s="145">
        <v>6</v>
      </c>
      <c r="H17" s="137"/>
    </row>
    <row r="18" spans="1:8" ht="11.25" thickBot="1">
      <c r="A18" s="138" t="s">
        <v>170</v>
      </c>
      <c r="B18" s="147">
        <v>280</v>
      </c>
      <c r="C18" s="163">
        <v>3</v>
      </c>
      <c r="D18" s="163">
        <v>4</v>
      </c>
      <c r="E18" s="163">
        <v>5</v>
      </c>
      <c r="F18" s="163">
        <v>5</v>
      </c>
      <c r="G18" s="163">
        <v>9</v>
      </c>
      <c r="H18" s="158"/>
    </row>
    <row r="19" spans="1:8" ht="5.25" customHeight="1" thickBot="1" thickTop="1">
      <c r="A19" s="164"/>
      <c r="B19" s="162"/>
      <c r="C19" s="162"/>
      <c r="D19" s="162"/>
      <c r="E19" s="162"/>
      <c r="F19" s="162"/>
      <c r="G19" s="162"/>
      <c r="H19" s="133"/>
    </row>
    <row r="20" spans="1:8" ht="12" thickBot="1" thickTop="1">
      <c r="A20" s="165" t="s">
        <v>176</v>
      </c>
      <c r="B20" s="166">
        <f>SUM(C20:G20)</f>
        <v>83</v>
      </c>
      <c r="C20" s="167">
        <f>C8*C16+C9*C17+C10*C18</f>
        <v>19</v>
      </c>
      <c r="D20" s="167">
        <f>D8*D16+D9*D17+D10*D18</f>
        <v>17</v>
      </c>
      <c r="E20" s="167">
        <f>E8*E16+E9*E17+E10*E18</f>
        <v>15</v>
      </c>
      <c r="F20" s="167">
        <f>F8*F16+F9*F17+F10*F18</f>
        <v>13</v>
      </c>
      <c r="G20" s="167">
        <f>G8*G16+G9*G17+G10*G18</f>
        <v>19</v>
      </c>
      <c r="H20" s="158"/>
    </row>
    <row r="21" ht="12" thickBot="1" thickTop="1"/>
    <row r="22" spans="1:8" ht="11.25" thickTop="1">
      <c r="A22" s="47" t="s">
        <v>418</v>
      </c>
      <c r="B22" s="48"/>
      <c r="C22" s="48"/>
      <c r="D22" s="48"/>
      <c r="E22" s="48"/>
      <c r="F22" s="48"/>
      <c r="G22" s="48"/>
      <c r="H22" s="49"/>
    </row>
    <row r="23" spans="1:8" ht="10.5">
      <c r="A23" s="50" t="s">
        <v>419</v>
      </c>
      <c r="B23" s="51"/>
      <c r="C23" s="51"/>
      <c r="D23" s="51"/>
      <c r="E23" s="51"/>
      <c r="F23" s="51"/>
      <c r="G23" s="51"/>
      <c r="H23" s="52"/>
    </row>
    <row r="24" spans="1:8" ht="10.5">
      <c r="A24" s="50" t="s">
        <v>420</v>
      </c>
      <c r="B24" s="51"/>
      <c r="C24" s="51"/>
      <c r="D24" s="51"/>
      <c r="E24" s="51"/>
      <c r="F24" s="51"/>
      <c r="G24" s="51"/>
      <c r="H24" s="52"/>
    </row>
    <row r="25" spans="1:8" ht="10.5">
      <c r="A25" s="50" t="s">
        <v>421</v>
      </c>
      <c r="B25" s="51"/>
      <c r="C25" s="51"/>
      <c r="D25" s="51"/>
      <c r="E25" s="51"/>
      <c r="F25" s="51"/>
      <c r="G25" s="51"/>
      <c r="H25" s="52"/>
    </row>
    <row r="26" spans="1:8" ht="10.5">
      <c r="A26" s="50" t="s">
        <v>422</v>
      </c>
      <c r="B26" s="51"/>
      <c r="C26" s="51"/>
      <c r="D26" s="51"/>
      <c r="E26" s="51"/>
      <c r="F26" s="51"/>
      <c r="G26" s="51"/>
      <c r="H26" s="52"/>
    </row>
    <row r="27" spans="1:8" ht="10.5">
      <c r="A27" s="50"/>
      <c r="B27" s="51"/>
      <c r="C27" s="51"/>
      <c r="D27" s="51"/>
      <c r="E27" s="51"/>
      <c r="F27" s="51"/>
      <c r="G27" s="51"/>
      <c r="H27" s="52"/>
    </row>
    <row r="28" spans="1:8" ht="10.5">
      <c r="A28" s="115" t="s">
        <v>15</v>
      </c>
      <c r="B28" s="116"/>
      <c r="C28" s="116"/>
      <c r="D28" s="116"/>
      <c r="E28" s="116"/>
      <c r="F28" s="116"/>
      <c r="G28" s="116"/>
      <c r="H28" s="117"/>
    </row>
    <row r="29" spans="1:8" ht="10.5">
      <c r="A29" s="50"/>
      <c r="B29" s="51"/>
      <c r="C29" s="51"/>
      <c r="D29" s="51"/>
      <c r="E29" s="51"/>
      <c r="F29" s="51"/>
      <c r="G29" s="51"/>
      <c r="H29" s="52"/>
    </row>
    <row r="30" spans="1:8" ht="10.5">
      <c r="A30" s="50" t="s">
        <v>298</v>
      </c>
      <c r="B30" s="51"/>
      <c r="C30" s="51" t="s">
        <v>303</v>
      </c>
      <c r="D30" s="51"/>
      <c r="E30" s="51" t="s">
        <v>417</v>
      </c>
      <c r="F30" s="51"/>
      <c r="G30" s="51"/>
      <c r="H30" s="52"/>
    </row>
    <row r="31" spans="1:8" ht="10.5">
      <c r="A31" s="50"/>
      <c r="B31" s="51"/>
      <c r="C31" s="51"/>
      <c r="D31" s="51"/>
      <c r="E31" s="51" t="s">
        <v>30</v>
      </c>
      <c r="F31" s="51"/>
      <c r="G31" s="51"/>
      <c r="H31" s="52"/>
    </row>
    <row r="32" spans="1:8" ht="10.5">
      <c r="A32" s="50" t="s">
        <v>329</v>
      </c>
      <c r="B32" s="51"/>
      <c r="C32" s="51" t="s">
        <v>304</v>
      </c>
      <c r="D32" s="51"/>
      <c r="E32" s="51" t="s">
        <v>32</v>
      </c>
      <c r="F32" s="51"/>
      <c r="G32" s="51"/>
      <c r="H32" s="52"/>
    </row>
    <row r="33" spans="1:8" ht="10.5">
      <c r="A33" s="50"/>
      <c r="B33" s="51"/>
      <c r="C33" s="51"/>
      <c r="D33" s="51"/>
      <c r="E33" s="51" t="s">
        <v>31</v>
      </c>
      <c r="F33" s="51"/>
      <c r="G33" s="51"/>
      <c r="H33" s="52"/>
    </row>
    <row r="34" spans="1:8" ht="10.5">
      <c r="A34" s="50"/>
      <c r="B34" s="51"/>
      <c r="C34" s="51"/>
      <c r="D34" s="51"/>
      <c r="E34" s="51"/>
      <c r="F34" s="51"/>
      <c r="G34" s="51"/>
      <c r="H34" s="52"/>
    </row>
    <row r="35" spans="1:8" ht="10.5">
      <c r="A35" s="50" t="s">
        <v>330</v>
      </c>
      <c r="B35" s="51"/>
      <c r="C35" s="51" t="s">
        <v>305</v>
      </c>
      <c r="D35" s="51"/>
      <c r="E35" s="51" t="s">
        <v>34</v>
      </c>
      <c r="F35" s="51"/>
      <c r="G35" s="51"/>
      <c r="H35" s="52"/>
    </row>
    <row r="36" spans="1:8" ht="10.5">
      <c r="A36" s="50"/>
      <c r="B36" s="51"/>
      <c r="C36" s="51"/>
      <c r="D36" s="51"/>
      <c r="E36" s="51" t="s">
        <v>33</v>
      </c>
      <c r="F36" s="51"/>
      <c r="G36" s="51"/>
      <c r="H36" s="52"/>
    </row>
    <row r="37" spans="1:8" ht="10.5">
      <c r="A37" s="50"/>
      <c r="B37" s="51"/>
      <c r="C37" s="51"/>
      <c r="D37" s="51"/>
      <c r="E37" s="51"/>
      <c r="F37" s="51"/>
      <c r="G37" s="51"/>
      <c r="H37" s="52"/>
    </row>
    <row r="38" spans="1:8" ht="10.5">
      <c r="A38" s="50"/>
      <c r="B38" s="51"/>
      <c r="C38" s="51" t="s">
        <v>306</v>
      </c>
      <c r="D38" s="51"/>
      <c r="E38" s="51" t="s">
        <v>35</v>
      </c>
      <c r="F38" s="51"/>
      <c r="G38" s="51"/>
      <c r="H38" s="52"/>
    </row>
    <row r="39" spans="1:8" ht="10.5">
      <c r="A39" s="50"/>
      <c r="B39" s="51"/>
      <c r="C39" s="51"/>
      <c r="D39" s="51"/>
      <c r="E39" s="51" t="s">
        <v>36</v>
      </c>
      <c r="F39" s="51"/>
      <c r="G39" s="51"/>
      <c r="H39" s="52"/>
    </row>
    <row r="40" spans="1:8" ht="10.5">
      <c r="A40" s="50"/>
      <c r="B40" s="51"/>
      <c r="C40" s="51"/>
      <c r="D40" s="51"/>
      <c r="E40" s="51"/>
      <c r="F40" s="51"/>
      <c r="G40" s="51"/>
      <c r="H40" s="52"/>
    </row>
    <row r="41" spans="1:8" ht="10.5">
      <c r="A41" s="50"/>
      <c r="B41" s="51"/>
      <c r="C41" s="51" t="s">
        <v>307</v>
      </c>
      <c r="D41" s="51"/>
      <c r="E41" s="51" t="s">
        <v>458</v>
      </c>
      <c r="F41" s="51"/>
      <c r="G41" s="51"/>
      <c r="H41" s="52"/>
    </row>
    <row r="42" spans="1:8" ht="10.5">
      <c r="A42" s="50"/>
      <c r="B42" s="51"/>
      <c r="C42" s="51"/>
      <c r="D42" s="51"/>
      <c r="E42" s="51" t="s">
        <v>37</v>
      </c>
      <c r="F42" s="51"/>
      <c r="G42" s="51"/>
      <c r="H42" s="52"/>
    </row>
    <row r="43" spans="1:8" ht="10.5">
      <c r="A43" s="50"/>
      <c r="B43" s="51"/>
      <c r="C43" s="51"/>
      <c r="D43" s="51"/>
      <c r="E43" s="51"/>
      <c r="F43" s="51"/>
      <c r="G43" s="51"/>
      <c r="H43" s="52"/>
    </row>
    <row r="44" spans="1:8" ht="10.5">
      <c r="A44" s="50" t="s">
        <v>456</v>
      </c>
      <c r="B44" s="51"/>
      <c r="C44" s="51"/>
      <c r="D44" s="51"/>
      <c r="E44" s="51"/>
      <c r="F44" s="51"/>
      <c r="G44" s="51"/>
      <c r="H44" s="52"/>
    </row>
    <row r="45" spans="1:8" ht="10.5">
      <c r="A45" s="168" t="s">
        <v>457</v>
      </c>
      <c r="B45" s="51"/>
      <c r="C45" s="51"/>
      <c r="D45" s="51"/>
      <c r="E45" s="51"/>
      <c r="F45" s="51"/>
      <c r="G45" s="51"/>
      <c r="H45" s="52"/>
    </row>
    <row r="46" spans="1:8" ht="10.5">
      <c r="A46" s="50" t="s">
        <v>38</v>
      </c>
      <c r="B46" s="51"/>
      <c r="C46" s="51"/>
      <c r="D46" s="51"/>
      <c r="E46" s="51"/>
      <c r="F46" s="51"/>
      <c r="G46" s="51"/>
      <c r="H46" s="52"/>
    </row>
    <row r="47" spans="1:8" ht="11.25" thickBot="1">
      <c r="A47" s="68"/>
      <c r="B47" s="69"/>
      <c r="C47" s="69"/>
      <c r="D47" s="69"/>
      <c r="E47" s="69"/>
      <c r="F47" s="69"/>
      <c r="G47" s="69"/>
      <c r="H47" s="70"/>
    </row>
    <row r="48" ht="11.25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E45" sqref="E45"/>
    </sheetView>
  </sheetViews>
  <sheetFormatPr defaultColWidth="9.00390625" defaultRowHeight="12.75"/>
  <cols>
    <col min="1" max="1" width="10.375" style="171" customWidth="1"/>
    <col min="2" max="2" width="9.125" style="171" customWidth="1"/>
    <col min="3" max="3" width="12.25390625" style="171" customWidth="1"/>
    <col min="4" max="4" width="12.375" style="171" customWidth="1"/>
    <col min="5" max="5" width="12.125" style="171" customWidth="1"/>
    <col min="6" max="6" width="5.125" style="171" customWidth="1"/>
    <col min="7" max="7" width="5.375" style="171" customWidth="1"/>
    <col min="8" max="8" width="5.125" style="171" customWidth="1"/>
    <col min="9" max="9" width="5.75390625" style="171" customWidth="1"/>
    <col min="10" max="10" width="5.125" style="171" customWidth="1"/>
    <col min="11" max="11" width="4.00390625" style="171" customWidth="1"/>
    <col min="12" max="12" width="4.75390625" style="171" customWidth="1"/>
    <col min="13" max="16384" width="9.125" style="171" customWidth="1"/>
  </cols>
  <sheetData>
    <row r="1" spans="1:12" ht="13.5" thickBot="1">
      <c r="A1" s="169" t="s">
        <v>177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3.5" thickTop="1">
      <c r="A2" s="172" t="s">
        <v>178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3.5" thickBot="1">
      <c r="A3" s="175" t="s">
        <v>42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2" ht="13.5" thickTop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ht="13.5" thickBot="1"/>
    <row r="6" spans="1:17" ht="14.25" thickBot="1" thickTop="1">
      <c r="A6" s="178"/>
      <c r="B6" s="179" t="s">
        <v>179</v>
      </c>
      <c r="C6" s="180"/>
      <c r="D6" s="181" t="s">
        <v>180</v>
      </c>
      <c r="E6" s="180"/>
      <c r="F6" s="181" t="s">
        <v>181</v>
      </c>
      <c r="G6" s="181" t="s">
        <v>182</v>
      </c>
      <c r="H6" s="181" t="s">
        <v>183</v>
      </c>
      <c r="I6" s="181" t="s">
        <v>184</v>
      </c>
      <c r="J6" s="181" t="s">
        <v>185</v>
      </c>
      <c r="K6" s="181" t="s">
        <v>186</v>
      </c>
      <c r="L6" s="182" t="s">
        <v>187</v>
      </c>
      <c r="N6" s="17" t="s">
        <v>328</v>
      </c>
      <c r="O6" s="18"/>
      <c r="P6" s="18"/>
      <c r="Q6" s="19"/>
    </row>
    <row r="7" spans="1:17" ht="14.25" thickBot="1" thickTop="1">
      <c r="A7" s="183" t="s">
        <v>188</v>
      </c>
      <c r="B7" s="184" t="s">
        <v>189</v>
      </c>
      <c r="C7" s="185"/>
      <c r="D7" s="186">
        <v>4</v>
      </c>
      <c r="E7" s="187"/>
      <c r="F7" s="188">
        <v>0</v>
      </c>
      <c r="G7" s="188">
        <v>0</v>
      </c>
      <c r="H7" s="188">
        <v>1</v>
      </c>
      <c r="I7" s="188">
        <v>1</v>
      </c>
      <c r="J7" s="188">
        <v>1</v>
      </c>
      <c r="K7" s="188">
        <v>1</v>
      </c>
      <c r="L7" s="189">
        <v>1</v>
      </c>
      <c r="N7" s="20"/>
      <c r="O7" s="75"/>
      <c r="P7" s="75"/>
      <c r="Q7" s="22"/>
    </row>
    <row r="8" spans="1:17" ht="14.25" thickBot="1" thickTop="1">
      <c r="A8" s="183" t="s">
        <v>190</v>
      </c>
      <c r="B8" s="184" t="s">
        <v>191</v>
      </c>
      <c r="C8" s="185"/>
      <c r="D8" s="190">
        <v>4</v>
      </c>
      <c r="E8" s="187"/>
      <c r="F8" s="188">
        <v>1</v>
      </c>
      <c r="G8" s="188">
        <v>0</v>
      </c>
      <c r="H8" s="188">
        <v>0</v>
      </c>
      <c r="I8" s="188">
        <v>1</v>
      </c>
      <c r="J8" s="188">
        <v>1</v>
      </c>
      <c r="K8" s="188">
        <v>1</v>
      </c>
      <c r="L8" s="189">
        <v>1</v>
      </c>
      <c r="N8" s="20"/>
      <c r="O8" s="23"/>
      <c r="P8" s="24" t="s">
        <v>298</v>
      </c>
      <c r="Q8" s="22"/>
    </row>
    <row r="9" spans="1:17" ht="14.25" thickBot="1" thickTop="1">
      <c r="A9" s="183" t="s">
        <v>192</v>
      </c>
      <c r="B9" s="184" t="s">
        <v>193</v>
      </c>
      <c r="C9" s="185"/>
      <c r="D9" s="190">
        <v>4</v>
      </c>
      <c r="E9" s="187"/>
      <c r="F9" s="188">
        <v>1</v>
      </c>
      <c r="G9" s="188">
        <v>1</v>
      </c>
      <c r="H9" s="188">
        <v>0</v>
      </c>
      <c r="I9" s="188">
        <v>0</v>
      </c>
      <c r="J9" s="188">
        <v>1</v>
      </c>
      <c r="K9" s="188">
        <v>1</v>
      </c>
      <c r="L9" s="189">
        <v>1</v>
      </c>
      <c r="N9" s="20"/>
      <c r="O9" s="24"/>
      <c r="P9" s="24"/>
      <c r="Q9" s="22"/>
    </row>
    <row r="10" spans="1:17" ht="14.25" thickBot="1" thickTop="1">
      <c r="A10" s="183" t="s">
        <v>194</v>
      </c>
      <c r="B10" s="184" t="s">
        <v>195</v>
      </c>
      <c r="C10" s="185"/>
      <c r="D10" s="190">
        <v>6</v>
      </c>
      <c r="E10" s="187"/>
      <c r="F10" s="188">
        <v>1</v>
      </c>
      <c r="G10" s="188">
        <v>1</v>
      </c>
      <c r="H10" s="188">
        <v>1</v>
      </c>
      <c r="I10" s="188">
        <v>0</v>
      </c>
      <c r="J10" s="188">
        <v>0</v>
      </c>
      <c r="K10" s="188">
        <v>1</v>
      </c>
      <c r="L10" s="189">
        <v>1</v>
      </c>
      <c r="N10" s="20"/>
      <c r="O10" s="25"/>
      <c r="P10" s="24" t="s">
        <v>329</v>
      </c>
      <c r="Q10" s="22"/>
    </row>
    <row r="11" spans="1:17" ht="14.25" thickBot="1" thickTop="1">
      <c r="A11" s="183" t="s">
        <v>196</v>
      </c>
      <c r="B11" s="184" t="s">
        <v>197</v>
      </c>
      <c r="C11" s="185"/>
      <c r="D11" s="190">
        <v>6</v>
      </c>
      <c r="E11" s="187"/>
      <c r="F11" s="188">
        <v>1</v>
      </c>
      <c r="G11" s="188">
        <v>1</v>
      </c>
      <c r="H11" s="188">
        <v>1</v>
      </c>
      <c r="I11" s="188">
        <v>1</v>
      </c>
      <c r="J11" s="188">
        <v>0</v>
      </c>
      <c r="K11" s="188">
        <v>0</v>
      </c>
      <c r="L11" s="189">
        <v>1</v>
      </c>
      <c r="N11" s="20"/>
      <c r="O11" s="24"/>
      <c r="P11" s="24"/>
      <c r="Q11" s="22"/>
    </row>
    <row r="12" spans="1:17" ht="14.25" thickBot="1" thickTop="1">
      <c r="A12" s="183" t="s">
        <v>198</v>
      </c>
      <c r="B12" s="184" t="s">
        <v>199</v>
      </c>
      <c r="C12" s="185"/>
      <c r="D12" s="190">
        <v>4</v>
      </c>
      <c r="E12" s="187"/>
      <c r="F12" s="188">
        <v>1</v>
      </c>
      <c r="G12" s="188">
        <v>1</v>
      </c>
      <c r="H12" s="188">
        <v>1</v>
      </c>
      <c r="I12" s="188">
        <v>1</v>
      </c>
      <c r="J12" s="188">
        <v>1</v>
      </c>
      <c r="K12" s="188">
        <v>0</v>
      </c>
      <c r="L12" s="189">
        <v>1</v>
      </c>
      <c r="N12" s="20"/>
      <c r="O12" s="83"/>
      <c r="P12" s="24" t="s">
        <v>330</v>
      </c>
      <c r="Q12" s="22"/>
    </row>
    <row r="13" spans="1:17" ht="14.25" thickBot="1" thickTop="1">
      <c r="A13" s="191" t="s">
        <v>200</v>
      </c>
      <c r="B13" s="192" t="s">
        <v>201</v>
      </c>
      <c r="C13" s="193"/>
      <c r="D13" s="194">
        <v>4</v>
      </c>
      <c r="E13" s="195"/>
      <c r="F13" s="196">
        <v>0</v>
      </c>
      <c r="G13" s="196">
        <v>1</v>
      </c>
      <c r="H13" s="196">
        <v>1</v>
      </c>
      <c r="I13" s="196">
        <v>1</v>
      </c>
      <c r="J13" s="196">
        <v>1</v>
      </c>
      <c r="K13" s="196">
        <v>1</v>
      </c>
      <c r="L13" s="197">
        <v>0</v>
      </c>
      <c r="N13" s="31"/>
      <c r="O13" s="32"/>
      <c r="P13" s="32"/>
      <c r="Q13" s="33"/>
    </row>
    <row r="14" spans="1:12" ht="14.25" thickBot="1" thickTop="1">
      <c r="A14" s="170"/>
      <c r="B14" s="170"/>
      <c r="C14" s="170"/>
      <c r="D14" s="198"/>
      <c r="E14" s="198"/>
      <c r="F14" s="198"/>
      <c r="G14" s="198"/>
      <c r="H14" s="198"/>
      <c r="I14" s="198"/>
      <c r="J14" s="198"/>
      <c r="K14" s="198"/>
      <c r="L14" s="198"/>
    </row>
    <row r="15" spans="1:12" ht="14.25" thickBot="1" thickTop="1">
      <c r="A15" s="170"/>
      <c r="B15" s="170"/>
      <c r="C15" s="199" t="s">
        <v>202</v>
      </c>
      <c r="D15" s="200">
        <f>SUM(D7:D13)</f>
        <v>32</v>
      </c>
      <c r="E15" s="200"/>
      <c r="F15" s="201">
        <f aca="true" t="shared" si="0" ref="F15:L15">$D$7*F7+$D$8*F8+$D$9*F9+$D$10*F10+$D$11*F11+$D$12*F12+$D$13*F13</f>
        <v>24</v>
      </c>
      <c r="G15" s="202">
        <f t="shared" si="0"/>
        <v>24</v>
      </c>
      <c r="H15" s="202">
        <f t="shared" si="0"/>
        <v>24</v>
      </c>
      <c r="I15" s="202">
        <f t="shared" si="0"/>
        <v>22</v>
      </c>
      <c r="J15" s="202">
        <f t="shared" si="0"/>
        <v>20</v>
      </c>
      <c r="K15" s="202">
        <f t="shared" si="0"/>
        <v>22</v>
      </c>
      <c r="L15" s="203">
        <f t="shared" si="0"/>
        <v>28</v>
      </c>
    </row>
    <row r="16" spans="1:12" ht="14.25" thickBot="1" thickTop="1">
      <c r="A16" s="170"/>
      <c r="B16" s="170"/>
      <c r="C16" s="204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2" ht="14.25" thickBot="1" thickTop="1">
      <c r="A17" s="170"/>
      <c r="B17" s="170"/>
      <c r="C17" s="199" t="s">
        <v>203</v>
      </c>
      <c r="F17" s="201">
        <v>22</v>
      </c>
      <c r="G17" s="202">
        <v>17</v>
      </c>
      <c r="H17" s="202">
        <v>13</v>
      </c>
      <c r="I17" s="202">
        <v>14</v>
      </c>
      <c r="J17" s="202">
        <v>15</v>
      </c>
      <c r="K17" s="202">
        <v>18</v>
      </c>
      <c r="L17" s="203">
        <v>24</v>
      </c>
    </row>
    <row r="18" spans="2:12" ht="13.5" thickTop="1">
      <c r="B18" s="170"/>
      <c r="C18" s="170"/>
      <c r="D18" s="198"/>
      <c r="E18" s="198"/>
      <c r="F18" s="198"/>
      <c r="G18" s="198"/>
      <c r="H18" s="198"/>
      <c r="I18" s="198"/>
      <c r="J18" s="198"/>
      <c r="K18" s="198"/>
      <c r="L18" s="198"/>
    </row>
    <row r="19" spans="1:12" ht="13.5" thickBot="1">
      <c r="A19" s="170"/>
      <c r="B19" s="205" t="s">
        <v>204</v>
      </c>
      <c r="C19" s="170"/>
      <c r="D19" s="206">
        <v>40</v>
      </c>
      <c r="E19" s="198"/>
      <c r="F19" s="198"/>
      <c r="G19" s="198"/>
      <c r="H19" s="198"/>
      <c r="I19" s="198"/>
      <c r="J19" s="198"/>
      <c r="K19" s="198"/>
      <c r="L19" s="198"/>
    </row>
    <row r="20" spans="1:12" ht="14.25" thickBot="1" thickTop="1">
      <c r="A20" s="170"/>
      <c r="B20" s="205" t="s">
        <v>205</v>
      </c>
      <c r="C20" s="170"/>
      <c r="D20" s="207">
        <f>D15*D19</f>
        <v>1280</v>
      </c>
      <c r="E20" s="198"/>
      <c r="F20" s="208"/>
      <c r="G20" s="198"/>
      <c r="H20" s="198"/>
      <c r="I20" s="198"/>
      <c r="J20" s="198"/>
      <c r="K20" s="198"/>
      <c r="L20" s="198"/>
    </row>
    <row r="21" ht="14.25" thickBot="1" thickTop="1"/>
    <row r="22" spans="1:12" ht="13.5" thickTop="1">
      <c r="A22" s="47" t="s">
        <v>39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12.75">
      <c r="A23" s="50" t="s">
        <v>40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2.75">
      <c r="A24" s="50" t="s">
        <v>41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</row>
    <row r="25" spans="1:12" ht="12.7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</row>
    <row r="26" spans="1:12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</row>
    <row r="27" spans="1:12" ht="12.75">
      <c r="A27" s="115" t="s">
        <v>15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</row>
    <row r="28" spans="1:12" ht="12.7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</row>
    <row r="29" spans="1:12" ht="12.75">
      <c r="A29" s="50" t="s">
        <v>298</v>
      </c>
      <c r="B29" s="51"/>
      <c r="C29" s="51" t="s">
        <v>308</v>
      </c>
      <c r="D29" s="51"/>
      <c r="E29" s="51" t="s">
        <v>44</v>
      </c>
      <c r="F29" s="51"/>
      <c r="G29" s="51"/>
      <c r="H29" s="51"/>
      <c r="I29" s="51"/>
      <c r="J29" s="51"/>
      <c r="K29" s="51"/>
      <c r="L29" s="52"/>
    </row>
    <row r="30" spans="1:12" ht="12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</row>
    <row r="31" spans="1:12" ht="12.75">
      <c r="A31" s="50" t="s">
        <v>329</v>
      </c>
      <c r="B31" s="51"/>
      <c r="C31" s="51" t="s">
        <v>309</v>
      </c>
      <c r="D31" s="51"/>
      <c r="E31" s="51" t="s">
        <v>45</v>
      </c>
      <c r="F31" s="51"/>
      <c r="G31" s="51"/>
      <c r="H31" s="51"/>
      <c r="I31" s="51"/>
      <c r="J31" s="51"/>
      <c r="K31" s="51"/>
      <c r="L31" s="52"/>
    </row>
    <row r="32" spans="1:12" ht="12.7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1:12" ht="12.75">
      <c r="A33" s="50" t="s">
        <v>330</v>
      </c>
      <c r="B33" s="51"/>
      <c r="C33" s="51" t="s">
        <v>310</v>
      </c>
      <c r="D33" s="51"/>
      <c r="E33" s="51" t="s">
        <v>46</v>
      </c>
      <c r="F33" s="51"/>
      <c r="G33" s="51"/>
      <c r="H33" s="51"/>
      <c r="I33" s="51"/>
      <c r="J33" s="51"/>
      <c r="K33" s="51"/>
      <c r="L33" s="52"/>
    </row>
    <row r="34" spans="1:12" ht="12.7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2"/>
    </row>
    <row r="35" spans="1:12" ht="12.7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2"/>
    </row>
    <row r="36" spans="1:12" ht="12.75">
      <c r="A36" s="50"/>
      <c r="B36" s="51"/>
      <c r="C36" s="51" t="s">
        <v>47</v>
      </c>
      <c r="D36" s="51"/>
      <c r="E36" s="51" t="s">
        <v>48</v>
      </c>
      <c r="F36" s="51"/>
      <c r="G36" s="51"/>
      <c r="H36" s="51"/>
      <c r="I36" s="51"/>
      <c r="J36" s="51"/>
      <c r="K36" s="51"/>
      <c r="L36" s="52"/>
    </row>
    <row r="37" spans="1:12" ht="12.7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</row>
    <row r="38" spans="1:12" ht="12.75">
      <c r="A38" s="50"/>
      <c r="B38" s="51"/>
      <c r="C38" s="51" t="s">
        <v>311</v>
      </c>
      <c r="D38" s="51"/>
      <c r="E38" s="51" t="s">
        <v>49</v>
      </c>
      <c r="F38" s="51"/>
      <c r="G38" s="51"/>
      <c r="H38" s="51"/>
      <c r="I38" s="51"/>
      <c r="J38" s="51"/>
      <c r="K38" s="51"/>
      <c r="L38" s="52"/>
    </row>
    <row r="39" spans="1:12" ht="12.75">
      <c r="A39" s="50"/>
      <c r="B39" s="51"/>
      <c r="C39" s="51"/>
      <c r="D39" s="51"/>
      <c r="E39" s="51" t="s">
        <v>50</v>
      </c>
      <c r="F39" s="51"/>
      <c r="G39" s="51"/>
      <c r="H39" s="51"/>
      <c r="I39" s="51"/>
      <c r="J39" s="51"/>
      <c r="K39" s="51"/>
      <c r="L39" s="52"/>
    </row>
    <row r="40" spans="1:12" ht="12.7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 ht="12.75">
      <c r="A41" s="50" t="s">
        <v>43</v>
      </c>
      <c r="B41" s="51"/>
      <c r="C41" s="51" t="s">
        <v>51</v>
      </c>
      <c r="D41" s="51"/>
      <c r="E41" s="51" t="s">
        <v>423</v>
      </c>
      <c r="F41" s="51"/>
      <c r="G41" s="51"/>
      <c r="H41" s="51"/>
      <c r="I41" s="51"/>
      <c r="J41" s="51"/>
      <c r="K41" s="51"/>
      <c r="L41" s="52"/>
    </row>
    <row r="42" spans="1:12" ht="12.7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2" ht="12.75">
      <c r="A43" s="50" t="s">
        <v>52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  <row r="44" spans="1:12" ht="12.75">
      <c r="A44" s="50" t="s">
        <v>459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 ht="12.75">
      <c r="A45" s="50" t="s">
        <v>53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 ht="13.5" thickBot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</row>
    <row r="47" ht="13.5" thickTop="1"/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="120" zoomScaleNormal="120" workbookViewId="0" topLeftCell="A1">
      <selection activeCell="G6" sqref="G6"/>
    </sheetView>
  </sheetViews>
  <sheetFormatPr defaultColWidth="9.00390625" defaultRowHeight="12.75"/>
  <cols>
    <col min="1" max="1" width="16.375" style="210" customWidth="1"/>
    <col min="2" max="7" width="9.125" style="210" customWidth="1"/>
    <col min="8" max="8" width="11.375" style="210" customWidth="1"/>
    <col min="9" max="9" width="7.625" style="211" customWidth="1"/>
    <col min="10" max="10" width="3.75390625" style="211" customWidth="1"/>
    <col min="11" max="11" width="7.625" style="211" customWidth="1"/>
    <col min="12" max="12" width="7.125" style="211" customWidth="1"/>
    <col min="13" max="16384" width="7.625" style="211" customWidth="1"/>
  </cols>
  <sheetData>
    <row r="1" ht="13.5" thickBot="1">
      <c r="A1" s="209" t="s">
        <v>206</v>
      </c>
    </row>
    <row r="2" spans="1:8" ht="11.25" thickTop="1">
      <c r="A2" s="212" t="s">
        <v>207</v>
      </c>
      <c r="B2" s="213"/>
      <c r="C2" s="213"/>
      <c r="D2" s="213"/>
      <c r="E2" s="213"/>
      <c r="F2" s="213"/>
      <c r="G2" s="213"/>
      <c r="H2" s="214"/>
    </row>
    <row r="3" spans="1:8" ht="11.25" thickBot="1">
      <c r="A3" s="215" t="s">
        <v>208</v>
      </c>
      <c r="B3" s="216"/>
      <c r="C3" s="216"/>
      <c r="D3" s="216"/>
      <c r="E3" s="216"/>
      <c r="F3" s="216"/>
      <c r="G3" s="216"/>
      <c r="H3" s="217"/>
    </row>
    <row r="4" ht="9" customHeight="1" thickBot="1" thickTop="1"/>
    <row r="5" spans="1:8" ht="11.25" thickTop="1">
      <c r="A5" s="218"/>
      <c r="B5" s="219" t="s">
        <v>209</v>
      </c>
      <c r="C5" s="220" t="s">
        <v>210</v>
      </c>
      <c r="E5" s="221" t="s">
        <v>463</v>
      </c>
      <c r="F5" s="222"/>
      <c r="H5" s="211"/>
    </row>
    <row r="6" spans="1:8" ht="10.5">
      <c r="A6" s="223" t="s">
        <v>211</v>
      </c>
      <c r="B6" s="224">
        <v>0.01</v>
      </c>
      <c r="C6" s="225">
        <v>1</v>
      </c>
      <c r="E6" s="226" t="s">
        <v>212</v>
      </c>
      <c r="F6" s="227"/>
      <c r="H6" s="228" t="s">
        <v>213</v>
      </c>
    </row>
    <row r="7" spans="1:8" ht="11.25" thickBot="1">
      <c r="A7" s="223" t="s">
        <v>214</v>
      </c>
      <c r="B7" s="224">
        <v>0.04</v>
      </c>
      <c r="C7" s="225">
        <v>3</v>
      </c>
      <c r="E7" s="226" t="s">
        <v>215</v>
      </c>
      <c r="F7" s="227"/>
      <c r="H7" s="228" t="s">
        <v>216</v>
      </c>
    </row>
    <row r="8" spans="1:8" ht="12" thickBot="1" thickTop="1">
      <c r="A8" s="229" t="s">
        <v>217</v>
      </c>
      <c r="B8" s="230">
        <v>0.09</v>
      </c>
      <c r="C8" s="231">
        <v>6</v>
      </c>
      <c r="E8" s="215" t="s">
        <v>218</v>
      </c>
      <c r="F8" s="217"/>
      <c r="G8" s="232" t="s">
        <v>126</v>
      </c>
      <c r="H8" s="233">
        <f>SUM(B13:H13)</f>
        <v>7700</v>
      </c>
    </row>
    <row r="9" ht="9" customHeight="1" thickBot="1" thickTop="1"/>
    <row r="10" spans="1:13" ht="11.25" thickTop="1">
      <c r="A10" s="234" t="s">
        <v>219</v>
      </c>
      <c r="B10" s="235" t="s">
        <v>220</v>
      </c>
      <c r="C10" s="235" t="s">
        <v>221</v>
      </c>
      <c r="D10" s="235" t="s">
        <v>222</v>
      </c>
      <c r="E10" s="235" t="s">
        <v>223</v>
      </c>
      <c r="F10" s="235" t="s">
        <v>224</v>
      </c>
      <c r="G10" s="235" t="s">
        <v>225</v>
      </c>
      <c r="H10" s="236" t="s">
        <v>226</v>
      </c>
      <c r="J10" s="17" t="s">
        <v>328</v>
      </c>
      <c r="K10" s="18"/>
      <c r="L10" s="18"/>
      <c r="M10" s="19"/>
    </row>
    <row r="11" spans="1:13" ht="13.5" thickBot="1">
      <c r="A11" s="237" t="s">
        <v>227</v>
      </c>
      <c r="B11" s="238">
        <v>400000</v>
      </c>
      <c r="C11" s="238">
        <f aca="true" t="shared" si="0" ref="C11:H11">B18</f>
        <v>205000</v>
      </c>
      <c r="D11" s="238">
        <f t="shared" si="0"/>
        <v>216000</v>
      </c>
      <c r="E11" s="238">
        <f t="shared" si="0"/>
        <v>237000</v>
      </c>
      <c r="F11" s="238">
        <f t="shared" si="0"/>
        <v>158400</v>
      </c>
      <c r="G11" s="238">
        <f t="shared" si="0"/>
        <v>109400</v>
      </c>
      <c r="H11" s="239">
        <f t="shared" si="0"/>
        <v>125400</v>
      </c>
      <c r="J11" s="20"/>
      <c r="K11" s="75"/>
      <c r="L11" s="75"/>
      <c r="M11" s="22"/>
    </row>
    <row r="12" spans="1:13" ht="12" thickBot="1" thickTop="1">
      <c r="A12" s="237" t="s">
        <v>228</v>
      </c>
      <c r="B12" s="240"/>
      <c r="C12" s="240">
        <f>B14</f>
        <v>100000</v>
      </c>
      <c r="D12" s="240">
        <f>C14</f>
        <v>100000</v>
      </c>
      <c r="E12" s="240">
        <f>D14+B15</f>
        <v>110000</v>
      </c>
      <c r="F12" s="240">
        <f>E14</f>
        <v>100000</v>
      </c>
      <c r="G12" s="240">
        <f>F14</f>
        <v>100000</v>
      </c>
      <c r="H12" s="241">
        <f>G14+E15+B16</f>
        <v>120000</v>
      </c>
      <c r="J12" s="20"/>
      <c r="K12" s="23"/>
      <c r="L12" s="24" t="s">
        <v>298</v>
      </c>
      <c r="M12" s="22"/>
    </row>
    <row r="13" spans="1:13" ht="12" thickBot="1" thickTop="1">
      <c r="A13" s="237" t="s">
        <v>229</v>
      </c>
      <c r="B13" s="240"/>
      <c r="C13" s="240">
        <f>B14*$B$6</f>
        <v>1000</v>
      </c>
      <c r="D13" s="240">
        <f>C14*$B$6</f>
        <v>1000</v>
      </c>
      <c r="E13" s="240">
        <f>D14*$B$6+B15*$B$7</f>
        <v>1400</v>
      </c>
      <c r="F13" s="240">
        <f>E14*$B$6</f>
        <v>1000</v>
      </c>
      <c r="G13" s="240">
        <f>F14*$B$6</f>
        <v>1000</v>
      </c>
      <c r="H13" s="241">
        <f>G14*$B$6+E15*$B$7+B16*$B$8</f>
        <v>2300</v>
      </c>
      <c r="J13" s="20"/>
      <c r="K13" s="24"/>
      <c r="L13" s="24"/>
      <c r="M13" s="22"/>
    </row>
    <row r="14" spans="1:13" ht="12" thickBot="1" thickTop="1">
      <c r="A14" s="237" t="s">
        <v>211</v>
      </c>
      <c r="B14" s="242">
        <v>100000</v>
      </c>
      <c r="C14" s="243">
        <v>100000</v>
      </c>
      <c r="D14" s="243">
        <v>100000</v>
      </c>
      <c r="E14" s="243">
        <v>100000</v>
      </c>
      <c r="F14" s="243">
        <v>100000</v>
      </c>
      <c r="G14" s="244">
        <v>100000</v>
      </c>
      <c r="H14" s="241"/>
      <c r="J14" s="20"/>
      <c r="K14" s="25"/>
      <c r="L14" s="24" t="s">
        <v>329</v>
      </c>
      <c r="M14" s="22"/>
    </row>
    <row r="15" spans="1:13" ht="12" thickBot="1" thickTop="1">
      <c r="A15" s="237" t="s">
        <v>214</v>
      </c>
      <c r="B15" s="25">
        <v>10000</v>
      </c>
      <c r="C15" s="240"/>
      <c r="D15" s="240"/>
      <c r="E15" s="25">
        <v>10000</v>
      </c>
      <c r="F15" s="240"/>
      <c r="G15" s="240"/>
      <c r="H15" s="241"/>
      <c r="J15" s="20"/>
      <c r="K15" s="24"/>
      <c r="L15" s="24"/>
      <c r="M15" s="22"/>
    </row>
    <row r="16" spans="1:13" ht="14.25" thickBot="1" thickTop="1">
      <c r="A16" s="237" t="s">
        <v>217</v>
      </c>
      <c r="B16" s="25">
        <v>10000</v>
      </c>
      <c r="C16" s="240"/>
      <c r="D16" s="240"/>
      <c r="E16" s="240"/>
      <c r="F16" s="240"/>
      <c r="G16" s="240"/>
      <c r="H16" s="241"/>
      <c r="J16" s="20"/>
      <c r="K16" s="83"/>
      <c r="L16" s="24" t="s">
        <v>330</v>
      </c>
      <c r="M16" s="22"/>
    </row>
    <row r="17" spans="1:13" ht="12" thickBot="1" thickTop="1">
      <c r="A17" s="237" t="s">
        <v>230</v>
      </c>
      <c r="B17" s="240">
        <v>75000</v>
      </c>
      <c r="C17" s="240">
        <v>-10000</v>
      </c>
      <c r="D17" s="240">
        <v>-20000</v>
      </c>
      <c r="E17" s="240">
        <v>80000</v>
      </c>
      <c r="F17" s="240">
        <v>50000</v>
      </c>
      <c r="G17" s="240">
        <v>-15000</v>
      </c>
      <c r="H17" s="241">
        <v>60000</v>
      </c>
      <c r="J17" s="31"/>
      <c r="K17" s="32"/>
      <c r="L17" s="32"/>
      <c r="M17" s="33"/>
    </row>
    <row r="18" spans="1:8" ht="12" thickBot="1" thickTop="1">
      <c r="A18" s="245" t="s">
        <v>231</v>
      </c>
      <c r="B18" s="246">
        <f aca="true" t="shared" si="1" ref="B18:H18">SUM(B11:B13)-SUM(B14:B17)</f>
        <v>205000</v>
      </c>
      <c r="C18" s="247">
        <f t="shared" si="1"/>
        <v>216000</v>
      </c>
      <c r="D18" s="247">
        <f t="shared" si="1"/>
        <v>237000</v>
      </c>
      <c r="E18" s="247">
        <f t="shared" si="1"/>
        <v>158400</v>
      </c>
      <c r="F18" s="247">
        <f t="shared" si="1"/>
        <v>109400</v>
      </c>
      <c r="G18" s="247">
        <f t="shared" si="1"/>
        <v>125400</v>
      </c>
      <c r="H18" s="248">
        <f t="shared" si="1"/>
        <v>187700</v>
      </c>
    </row>
    <row r="20" spans="2:4" ht="10.5">
      <c r="B20" s="210">
        <f>1*B14+3*B15+6*B16-4*SUM(B14:B16)</f>
        <v>-290000</v>
      </c>
      <c r="D20" s="249"/>
    </row>
    <row r="21" ht="11.25" thickBot="1"/>
    <row r="22" spans="1:8" ht="11.25" thickTop="1">
      <c r="A22" s="47" t="s">
        <v>54</v>
      </c>
      <c r="B22" s="48"/>
      <c r="C22" s="48"/>
      <c r="D22" s="48"/>
      <c r="E22" s="48"/>
      <c r="F22" s="48"/>
      <c r="G22" s="48"/>
      <c r="H22" s="49"/>
    </row>
    <row r="23" spans="1:8" ht="10.5">
      <c r="A23" s="50" t="s">
        <v>55</v>
      </c>
      <c r="B23" s="51"/>
      <c r="C23" s="51"/>
      <c r="D23" s="51"/>
      <c r="E23" s="51"/>
      <c r="F23" s="51"/>
      <c r="G23" s="51"/>
      <c r="H23" s="52"/>
    </row>
    <row r="24" spans="1:8" ht="10.5">
      <c r="A24" s="50" t="s">
        <v>56</v>
      </c>
      <c r="B24" s="51"/>
      <c r="C24" s="51"/>
      <c r="D24" s="51"/>
      <c r="E24" s="51"/>
      <c r="F24" s="51"/>
      <c r="G24" s="51"/>
      <c r="H24" s="52"/>
    </row>
    <row r="25" spans="1:8" ht="10.5">
      <c r="A25" s="50" t="s">
        <v>57</v>
      </c>
      <c r="B25" s="51"/>
      <c r="C25" s="51"/>
      <c r="D25" s="51"/>
      <c r="E25" s="51"/>
      <c r="F25" s="51"/>
      <c r="G25" s="51"/>
      <c r="H25" s="52"/>
    </row>
    <row r="26" spans="1:8" ht="10.5">
      <c r="A26" s="50"/>
      <c r="B26" s="51"/>
      <c r="C26" s="51"/>
      <c r="D26" s="51"/>
      <c r="E26" s="51"/>
      <c r="F26" s="51"/>
      <c r="G26" s="51"/>
      <c r="H26" s="52"/>
    </row>
    <row r="27" spans="1:8" ht="10.5">
      <c r="A27" s="50" t="s">
        <v>58</v>
      </c>
      <c r="B27" s="51"/>
      <c r="C27" s="51"/>
      <c r="D27" s="51"/>
      <c r="E27" s="51"/>
      <c r="F27" s="51"/>
      <c r="G27" s="51"/>
      <c r="H27" s="52"/>
    </row>
    <row r="28" spans="1:8" ht="10.5">
      <c r="A28" s="50" t="s">
        <v>59</v>
      </c>
      <c r="B28" s="51"/>
      <c r="C28" s="51"/>
      <c r="D28" s="51"/>
      <c r="E28" s="51"/>
      <c r="F28" s="51"/>
      <c r="G28" s="51"/>
      <c r="H28" s="52"/>
    </row>
    <row r="29" spans="1:8" ht="10.5">
      <c r="A29" s="50" t="s">
        <v>60</v>
      </c>
      <c r="B29" s="51"/>
      <c r="C29" s="51"/>
      <c r="D29" s="51"/>
      <c r="E29" s="51"/>
      <c r="F29" s="51"/>
      <c r="G29" s="51"/>
      <c r="H29" s="52"/>
    </row>
    <row r="30" spans="1:8" ht="10.5">
      <c r="A30" s="50"/>
      <c r="B30" s="51"/>
      <c r="C30" s="51"/>
      <c r="D30" s="51"/>
      <c r="E30" s="51"/>
      <c r="F30" s="51"/>
      <c r="G30" s="51"/>
      <c r="H30" s="52"/>
    </row>
    <row r="31" spans="1:8" ht="10.5">
      <c r="A31" s="50" t="s">
        <v>61</v>
      </c>
      <c r="B31" s="51"/>
      <c r="C31" s="51"/>
      <c r="D31" s="51"/>
      <c r="E31" s="51"/>
      <c r="F31" s="51"/>
      <c r="G31" s="51"/>
      <c r="H31" s="52"/>
    </row>
    <row r="32" spans="1:8" ht="10.5">
      <c r="A32" s="50" t="s">
        <v>461</v>
      </c>
      <c r="B32" s="51"/>
      <c r="C32" s="51"/>
      <c r="D32" s="51"/>
      <c r="E32" s="51"/>
      <c r="F32" s="51"/>
      <c r="G32" s="51"/>
      <c r="H32" s="52"/>
    </row>
    <row r="33" spans="1:8" ht="10.5">
      <c r="A33" s="50" t="s">
        <v>62</v>
      </c>
      <c r="B33" s="51"/>
      <c r="C33" s="51"/>
      <c r="D33" s="51"/>
      <c r="E33" s="51"/>
      <c r="F33" s="51"/>
      <c r="G33" s="51"/>
      <c r="H33" s="52"/>
    </row>
    <row r="34" spans="1:8" ht="10.5">
      <c r="A34" s="67"/>
      <c r="B34" s="58"/>
      <c r="C34" s="58"/>
      <c r="D34" s="58"/>
      <c r="E34" s="58"/>
      <c r="F34" s="58"/>
      <c r="G34" s="58"/>
      <c r="H34" s="59"/>
    </row>
    <row r="35" spans="1:8" ht="10.5">
      <c r="A35" s="250" t="s">
        <v>15</v>
      </c>
      <c r="B35" s="251"/>
      <c r="C35" s="251"/>
      <c r="D35" s="251"/>
      <c r="E35" s="251"/>
      <c r="F35" s="251"/>
      <c r="G35" s="251"/>
      <c r="H35" s="252"/>
    </row>
    <row r="36" spans="1:8" ht="10.5">
      <c r="A36" s="67"/>
      <c r="B36" s="58"/>
      <c r="C36" s="58"/>
      <c r="D36" s="58"/>
      <c r="E36" s="58"/>
      <c r="F36" s="58"/>
      <c r="G36" s="58"/>
      <c r="H36" s="59"/>
    </row>
    <row r="37" spans="1:8" ht="10.5">
      <c r="A37" s="67" t="s">
        <v>426</v>
      </c>
      <c r="B37" s="58"/>
      <c r="C37" s="58" t="s">
        <v>312</v>
      </c>
      <c r="D37" s="58"/>
      <c r="E37" s="58" t="s">
        <v>63</v>
      </c>
      <c r="F37" s="58"/>
      <c r="G37" s="58"/>
      <c r="H37" s="59"/>
    </row>
    <row r="38" spans="1:8" ht="10.5">
      <c r="A38" s="67"/>
      <c r="B38" s="58"/>
      <c r="C38" s="58"/>
      <c r="D38" s="58"/>
      <c r="E38" s="58"/>
      <c r="F38" s="58"/>
      <c r="G38" s="58"/>
      <c r="H38" s="59"/>
    </row>
    <row r="39" spans="1:8" ht="10.5">
      <c r="A39" s="67" t="s">
        <v>427</v>
      </c>
      <c r="B39" s="58"/>
      <c r="C39" s="58" t="s">
        <v>313</v>
      </c>
      <c r="D39" s="58"/>
      <c r="E39" s="58" t="s">
        <v>64</v>
      </c>
      <c r="F39" s="58"/>
      <c r="G39" s="58"/>
      <c r="H39" s="59"/>
    </row>
    <row r="40" spans="1:8" ht="10.5">
      <c r="A40" s="67"/>
      <c r="B40" s="58"/>
      <c r="C40" s="58" t="s">
        <v>314</v>
      </c>
      <c r="D40" s="58"/>
      <c r="E40" s="58"/>
      <c r="F40" s="58"/>
      <c r="G40" s="58"/>
      <c r="H40" s="59"/>
    </row>
    <row r="41" spans="1:8" ht="10.5">
      <c r="A41" s="67"/>
      <c r="B41" s="58"/>
      <c r="C41" s="58"/>
      <c r="D41" s="58"/>
      <c r="E41" s="58"/>
      <c r="F41" s="58"/>
      <c r="G41" s="58"/>
      <c r="H41" s="59"/>
    </row>
    <row r="42" spans="1:8" ht="10.5">
      <c r="A42" s="67" t="s">
        <v>330</v>
      </c>
      <c r="B42" s="58"/>
      <c r="C42" s="58" t="s">
        <v>315</v>
      </c>
      <c r="D42" s="58"/>
      <c r="E42" s="58" t="s">
        <v>65</v>
      </c>
      <c r="F42" s="58"/>
      <c r="G42" s="58"/>
      <c r="H42" s="59"/>
    </row>
    <row r="43" spans="1:8" ht="10.5">
      <c r="A43" s="67"/>
      <c r="B43" s="58"/>
      <c r="C43" s="58" t="s">
        <v>316</v>
      </c>
      <c r="D43" s="58"/>
      <c r="E43" s="58" t="s">
        <v>66</v>
      </c>
      <c r="F43" s="58"/>
      <c r="G43" s="58"/>
      <c r="H43" s="59"/>
    </row>
    <row r="44" spans="1:8" ht="10.5">
      <c r="A44" s="67"/>
      <c r="B44" s="58"/>
      <c r="C44" s="58" t="s">
        <v>317</v>
      </c>
      <c r="D44" s="58"/>
      <c r="E44" s="58"/>
      <c r="F44" s="58"/>
      <c r="G44" s="58"/>
      <c r="H44" s="59"/>
    </row>
    <row r="45" spans="1:8" ht="10.5">
      <c r="A45" s="67"/>
      <c r="B45" s="58"/>
      <c r="C45" s="58"/>
      <c r="D45" s="58"/>
      <c r="E45" s="58"/>
      <c r="F45" s="58"/>
      <c r="G45" s="58"/>
      <c r="H45" s="59"/>
    </row>
    <row r="46" spans="1:8" ht="10.5">
      <c r="A46" s="67"/>
      <c r="B46" s="58"/>
      <c r="C46" s="58" t="s">
        <v>318</v>
      </c>
      <c r="D46" s="58"/>
      <c r="E46" s="58" t="s">
        <v>67</v>
      </c>
      <c r="F46" s="58"/>
      <c r="G46" s="58"/>
      <c r="H46" s="59"/>
    </row>
    <row r="47" spans="1:8" ht="10.5">
      <c r="A47" s="67"/>
      <c r="B47" s="58"/>
      <c r="C47" s="58"/>
      <c r="D47" s="58"/>
      <c r="E47" s="58" t="s">
        <v>68</v>
      </c>
      <c r="F47" s="58"/>
      <c r="G47" s="58"/>
      <c r="H47" s="59"/>
    </row>
    <row r="48" spans="1:8" ht="10.5">
      <c r="A48" s="67"/>
      <c r="B48" s="58"/>
      <c r="C48" s="58"/>
      <c r="D48" s="58"/>
      <c r="E48" s="58"/>
      <c r="F48" s="58"/>
      <c r="G48" s="58"/>
      <c r="H48" s="59"/>
    </row>
    <row r="49" spans="1:8" ht="10.5">
      <c r="A49" s="67" t="s">
        <v>69</v>
      </c>
      <c r="B49" s="58"/>
      <c r="C49" s="58"/>
      <c r="D49" s="58"/>
      <c r="E49" s="58"/>
      <c r="F49" s="58"/>
      <c r="G49" s="58"/>
      <c r="H49" s="59"/>
    </row>
    <row r="50" spans="1:8" ht="10.5">
      <c r="A50" s="67" t="s">
        <v>70</v>
      </c>
      <c r="B50" s="58"/>
      <c r="C50" s="58"/>
      <c r="D50" s="58"/>
      <c r="E50" s="58"/>
      <c r="F50" s="58"/>
      <c r="G50" s="58"/>
      <c r="H50" s="59"/>
    </row>
    <row r="51" spans="1:8" ht="10.5">
      <c r="A51" s="67" t="s">
        <v>71</v>
      </c>
      <c r="B51" s="58"/>
      <c r="C51" s="58"/>
      <c r="D51" s="58"/>
      <c r="E51" s="58"/>
      <c r="F51" s="58"/>
      <c r="G51" s="58"/>
      <c r="H51" s="59"/>
    </row>
    <row r="52" spans="1:8" ht="10.5">
      <c r="A52" s="67"/>
      <c r="B52" s="58"/>
      <c r="C52" s="58"/>
      <c r="D52" s="58"/>
      <c r="E52" s="58"/>
      <c r="F52" s="58"/>
      <c r="G52" s="58"/>
      <c r="H52" s="59"/>
    </row>
    <row r="53" spans="1:8" ht="10.5">
      <c r="A53" s="67" t="s">
        <v>72</v>
      </c>
      <c r="B53" s="58"/>
      <c r="C53" s="58"/>
      <c r="D53" s="58"/>
      <c r="E53" s="58"/>
      <c r="F53" s="58"/>
      <c r="G53" s="58"/>
      <c r="H53" s="59"/>
    </row>
    <row r="54" spans="1:8" ht="10.5">
      <c r="A54" s="67" t="s">
        <v>73</v>
      </c>
      <c r="B54" s="58"/>
      <c r="C54" s="58"/>
      <c r="D54" s="58"/>
      <c r="E54" s="58"/>
      <c r="F54" s="58"/>
      <c r="G54" s="58"/>
      <c r="H54" s="59"/>
    </row>
    <row r="55" spans="1:8" ht="10.5">
      <c r="A55" s="67"/>
      <c r="B55" s="58"/>
      <c r="C55" s="58"/>
      <c r="D55" s="58"/>
      <c r="E55" s="58"/>
      <c r="F55" s="58"/>
      <c r="G55" s="58"/>
      <c r="H55" s="59"/>
    </row>
    <row r="56" spans="1:8" ht="10.5">
      <c r="A56" s="50" t="s">
        <v>74</v>
      </c>
      <c r="B56" s="51"/>
      <c r="C56" s="51"/>
      <c r="D56" s="51"/>
      <c r="E56" s="51"/>
      <c r="F56" s="51"/>
      <c r="G56" s="51"/>
      <c r="H56" s="52"/>
    </row>
    <row r="57" spans="1:8" ht="10.5">
      <c r="A57" s="50" t="s">
        <v>75</v>
      </c>
      <c r="B57" s="51"/>
      <c r="C57" s="51"/>
      <c r="D57" s="51"/>
      <c r="E57" s="51"/>
      <c r="F57" s="51"/>
      <c r="G57" s="51"/>
      <c r="H57" s="52"/>
    </row>
    <row r="58" spans="1:8" ht="10.5">
      <c r="A58" s="50" t="s">
        <v>76</v>
      </c>
      <c r="B58" s="51"/>
      <c r="C58" s="51"/>
      <c r="D58" s="51"/>
      <c r="E58" s="51"/>
      <c r="F58" s="51"/>
      <c r="G58" s="51"/>
      <c r="H58" s="52"/>
    </row>
    <row r="59" spans="1:8" ht="10.5">
      <c r="A59" s="50" t="s">
        <v>77</v>
      </c>
      <c r="B59" s="51"/>
      <c r="C59" s="51"/>
      <c r="D59" s="51"/>
      <c r="E59" s="51"/>
      <c r="F59" s="51"/>
      <c r="G59" s="51"/>
      <c r="H59" s="52"/>
    </row>
    <row r="60" spans="1:8" ht="10.5">
      <c r="A60" s="50" t="s">
        <v>460</v>
      </c>
      <c r="B60" s="51"/>
      <c r="C60" s="51"/>
      <c r="D60" s="51"/>
      <c r="E60" s="51"/>
      <c r="F60" s="51"/>
      <c r="G60" s="51"/>
      <c r="H60" s="52"/>
    </row>
    <row r="61" spans="1:8" ht="10.5">
      <c r="A61" s="50" t="s">
        <v>462</v>
      </c>
      <c r="B61" s="51"/>
      <c r="C61" s="51"/>
      <c r="D61" s="51"/>
      <c r="E61" s="51"/>
      <c r="F61" s="51"/>
      <c r="G61" s="51"/>
      <c r="H61" s="52"/>
    </row>
    <row r="62" spans="1:8" ht="10.5">
      <c r="A62" s="50"/>
      <c r="B62" s="51"/>
      <c r="C62" s="51"/>
      <c r="D62" s="51"/>
      <c r="E62" s="51"/>
      <c r="F62" s="51"/>
      <c r="G62" s="51"/>
      <c r="H62" s="52"/>
    </row>
    <row r="63" spans="1:8" ht="10.5">
      <c r="A63" s="50" t="s">
        <v>78</v>
      </c>
      <c r="B63" s="51"/>
      <c r="C63" s="51"/>
      <c r="D63" s="51"/>
      <c r="E63" s="51"/>
      <c r="F63" s="51"/>
      <c r="G63" s="51"/>
      <c r="H63" s="52"/>
    </row>
    <row r="64" spans="1:8" ht="10.5">
      <c r="A64" s="50" t="s">
        <v>79</v>
      </c>
      <c r="B64" s="51"/>
      <c r="C64" s="51"/>
      <c r="D64" s="51"/>
      <c r="E64" s="51"/>
      <c r="F64" s="51"/>
      <c r="G64" s="51"/>
      <c r="H64" s="52"/>
    </row>
    <row r="65" spans="1:8" ht="10.5">
      <c r="A65" s="50" t="s">
        <v>80</v>
      </c>
      <c r="B65" s="51"/>
      <c r="C65" s="51"/>
      <c r="D65" s="51"/>
      <c r="E65" s="51"/>
      <c r="F65" s="51"/>
      <c r="G65" s="51"/>
      <c r="H65" s="52"/>
    </row>
    <row r="66" spans="1:8" ht="10.5">
      <c r="A66" s="50" t="s">
        <v>81</v>
      </c>
      <c r="B66" s="51"/>
      <c r="C66" s="51"/>
      <c r="D66" s="51"/>
      <c r="E66" s="51"/>
      <c r="F66" s="51"/>
      <c r="G66" s="51"/>
      <c r="H66" s="52"/>
    </row>
    <row r="67" spans="1:8" ht="10.5">
      <c r="A67" s="50" t="s">
        <v>82</v>
      </c>
      <c r="B67" s="51"/>
      <c r="C67" s="51"/>
      <c r="D67" s="51"/>
      <c r="E67" s="51"/>
      <c r="F67" s="51"/>
      <c r="G67" s="51"/>
      <c r="H67" s="52"/>
    </row>
    <row r="68" spans="1:8" ht="11.25" thickBot="1">
      <c r="A68" s="68"/>
      <c r="B68" s="69"/>
      <c r="C68" s="69"/>
      <c r="D68" s="69"/>
      <c r="E68" s="69"/>
      <c r="F68" s="69"/>
      <c r="G68" s="69"/>
      <c r="H68" s="70"/>
    </row>
    <row r="69" ht="11.25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="120" zoomScaleNormal="120" workbookViewId="0" topLeftCell="A1">
      <selection activeCell="C69" sqref="C69"/>
    </sheetView>
  </sheetViews>
  <sheetFormatPr defaultColWidth="9.00390625" defaultRowHeight="12.75"/>
  <cols>
    <col min="1" max="1" width="9.25390625" style="254" customWidth="1"/>
    <col min="2" max="3" width="7.625" style="254" customWidth="1"/>
    <col min="4" max="4" width="9.25390625" style="254" customWidth="1"/>
    <col min="5" max="5" width="7.625" style="254" customWidth="1"/>
    <col min="6" max="6" width="8.875" style="254" customWidth="1"/>
    <col min="7" max="7" width="7.625" style="254" customWidth="1"/>
    <col min="8" max="8" width="11.375" style="255" customWidth="1"/>
    <col min="9" max="9" width="4.00390625" style="255" customWidth="1"/>
    <col min="10" max="16384" width="7.625" style="255" customWidth="1"/>
  </cols>
  <sheetData>
    <row r="1" ht="12.75" customHeight="1" thickBot="1">
      <c r="A1" s="253" t="s">
        <v>232</v>
      </c>
    </row>
    <row r="2" spans="1:8" ht="11.25" thickTop="1">
      <c r="A2" s="256" t="s">
        <v>233</v>
      </c>
      <c r="B2" s="257"/>
      <c r="C2" s="257"/>
      <c r="D2" s="257"/>
      <c r="E2" s="257"/>
      <c r="F2" s="257"/>
      <c r="G2" s="257"/>
      <c r="H2" s="258"/>
    </row>
    <row r="3" spans="1:8" ht="10.5">
      <c r="A3" s="259" t="s">
        <v>234</v>
      </c>
      <c r="B3" s="260"/>
      <c r="C3" s="260"/>
      <c r="D3" s="260"/>
      <c r="E3" s="260"/>
      <c r="F3" s="260"/>
      <c r="G3" s="260"/>
      <c r="H3" s="261"/>
    </row>
    <row r="4" spans="1:8" ht="11.25" thickBot="1">
      <c r="A4" s="262" t="s">
        <v>235</v>
      </c>
      <c r="B4" s="263"/>
      <c r="C4" s="263"/>
      <c r="D4" s="263"/>
      <c r="E4" s="263"/>
      <c r="F4" s="263"/>
      <c r="G4" s="263"/>
      <c r="H4" s="264"/>
    </row>
    <row r="5" ht="7.5" customHeight="1" thickBot="1" thickTop="1"/>
    <row r="6" spans="1:7" ht="11.25" thickTop="1">
      <c r="A6" s="265" t="s">
        <v>236</v>
      </c>
      <c r="B6" s="257"/>
      <c r="C6" s="266">
        <v>0.06</v>
      </c>
      <c r="D6" s="257"/>
      <c r="E6" s="267" t="s">
        <v>237</v>
      </c>
      <c r="F6" s="257"/>
      <c r="G6" s="268">
        <v>0.03</v>
      </c>
    </row>
    <row r="7" spans="1:7" ht="11.25" thickBot="1">
      <c r="A7" s="269" t="s">
        <v>238</v>
      </c>
      <c r="B7" s="263"/>
      <c r="C7" s="270">
        <v>0.15</v>
      </c>
      <c r="D7" s="263"/>
      <c r="E7" s="271" t="s">
        <v>239</v>
      </c>
      <c r="F7" s="263"/>
      <c r="G7" s="272">
        <v>1</v>
      </c>
    </row>
    <row r="8" ht="7.5" customHeight="1" thickBot="1" thickTop="1"/>
    <row r="9" spans="1:12" ht="12" thickBot="1" thickTop="1">
      <c r="A9" s="273"/>
      <c r="B9" s="274" t="s">
        <v>240</v>
      </c>
      <c r="C9" s="274" t="s">
        <v>241</v>
      </c>
      <c r="D9" s="275"/>
      <c r="E9" s="276" t="s">
        <v>242</v>
      </c>
      <c r="F9" s="276" t="s">
        <v>243</v>
      </c>
      <c r="G9" s="277" t="s">
        <v>244</v>
      </c>
      <c r="I9" s="17" t="s">
        <v>328</v>
      </c>
      <c r="J9" s="18"/>
      <c r="K9" s="18"/>
      <c r="L9" s="19"/>
    </row>
    <row r="10" spans="1:12" ht="14.25" thickBot="1" thickTop="1">
      <c r="A10" s="278" t="s">
        <v>245</v>
      </c>
      <c r="B10" s="279">
        <v>0.8</v>
      </c>
      <c r="C10" s="279">
        <v>0.04</v>
      </c>
      <c r="D10" s="280"/>
      <c r="E10" s="281">
        <v>0.2</v>
      </c>
      <c r="F10" s="282">
        <f>E10*B10</f>
        <v>0.16000000000000003</v>
      </c>
      <c r="G10" s="283">
        <f>E10^2*C10</f>
        <v>0.0016000000000000003</v>
      </c>
      <c r="I10" s="20"/>
      <c r="J10" s="75"/>
      <c r="K10" s="75"/>
      <c r="L10" s="22"/>
    </row>
    <row r="11" spans="1:12" ht="12" thickBot="1" thickTop="1">
      <c r="A11" s="278" t="s">
        <v>246</v>
      </c>
      <c r="B11" s="279">
        <v>1</v>
      </c>
      <c r="C11" s="279">
        <v>0.2</v>
      </c>
      <c r="D11" s="280"/>
      <c r="E11" s="284">
        <v>0.2</v>
      </c>
      <c r="F11" s="282">
        <f>E11*B11</f>
        <v>0.2</v>
      </c>
      <c r="G11" s="283">
        <f>E11^2*C11</f>
        <v>0.008000000000000002</v>
      </c>
      <c r="I11" s="20"/>
      <c r="J11" s="23"/>
      <c r="K11" s="24" t="s">
        <v>426</v>
      </c>
      <c r="L11" s="22"/>
    </row>
    <row r="12" spans="1:12" ht="12" thickBot="1" thickTop="1">
      <c r="A12" s="278" t="s">
        <v>247</v>
      </c>
      <c r="B12" s="279">
        <v>1.8</v>
      </c>
      <c r="C12" s="279">
        <v>0.12</v>
      </c>
      <c r="D12" s="280"/>
      <c r="E12" s="284">
        <v>0.2</v>
      </c>
      <c r="F12" s="282">
        <f>E12*B12</f>
        <v>0.36000000000000004</v>
      </c>
      <c r="G12" s="283">
        <f>E12^2*C12</f>
        <v>0.0048000000000000004</v>
      </c>
      <c r="I12" s="20"/>
      <c r="J12" s="24"/>
      <c r="K12" s="24"/>
      <c r="L12" s="22"/>
    </row>
    <row r="13" spans="1:12" ht="12" thickBot="1" thickTop="1">
      <c r="A13" s="278" t="s">
        <v>248</v>
      </c>
      <c r="B13" s="279">
        <v>2.2</v>
      </c>
      <c r="C13" s="279">
        <v>0.4</v>
      </c>
      <c r="D13" s="280"/>
      <c r="E13" s="284">
        <v>0.2</v>
      </c>
      <c r="F13" s="282">
        <f>E13*B13</f>
        <v>0.44000000000000006</v>
      </c>
      <c r="G13" s="283">
        <f>E13^2*C13</f>
        <v>0.016000000000000004</v>
      </c>
      <c r="I13" s="20"/>
      <c r="J13" s="25"/>
      <c r="K13" s="24" t="s">
        <v>427</v>
      </c>
      <c r="L13" s="22"/>
    </row>
    <row r="14" spans="1:12" ht="12" thickBot="1" thickTop="1">
      <c r="A14" s="278" t="s">
        <v>249</v>
      </c>
      <c r="B14" s="279">
        <v>0</v>
      </c>
      <c r="C14" s="279">
        <v>0</v>
      </c>
      <c r="D14" s="280"/>
      <c r="E14" s="285">
        <v>0.2</v>
      </c>
      <c r="F14" s="282">
        <f>E14*B14</f>
        <v>0</v>
      </c>
      <c r="G14" s="283">
        <f>E14^2*C14</f>
        <v>0</v>
      </c>
      <c r="I14" s="20"/>
      <c r="J14" s="24"/>
      <c r="K14" s="24"/>
      <c r="L14" s="22"/>
    </row>
    <row r="15" spans="1:12" ht="14.25" thickBot="1" thickTop="1">
      <c r="A15" s="286"/>
      <c r="B15" s="280"/>
      <c r="C15" s="280"/>
      <c r="D15" s="280"/>
      <c r="E15" s="287"/>
      <c r="F15" s="287"/>
      <c r="G15" s="288"/>
      <c r="I15" s="20"/>
      <c r="J15" s="83"/>
      <c r="K15" s="24" t="s">
        <v>330</v>
      </c>
      <c r="L15" s="22"/>
    </row>
    <row r="16" spans="1:12" ht="12" thickBot="1" thickTop="1">
      <c r="A16" s="289" t="s">
        <v>126</v>
      </c>
      <c r="B16" s="290"/>
      <c r="C16" s="291"/>
      <c r="D16" s="290"/>
      <c r="E16" s="292">
        <f>SUM(E10:E14)</f>
        <v>1</v>
      </c>
      <c r="F16" s="293">
        <f>SUM(F10:F14)</f>
        <v>1.1600000000000001</v>
      </c>
      <c r="G16" s="294">
        <f>SUM(G10:G14)</f>
        <v>0.030400000000000007</v>
      </c>
      <c r="I16" s="31"/>
      <c r="J16" s="32"/>
      <c r="K16" s="32"/>
      <c r="L16" s="33"/>
    </row>
    <row r="17" spans="3:7" ht="12" thickBot="1" thickTop="1">
      <c r="C17" s="273"/>
      <c r="D17" s="295"/>
      <c r="E17" s="296" t="s">
        <v>250</v>
      </c>
      <c r="F17" s="295"/>
      <c r="G17" s="297" t="s">
        <v>251</v>
      </c>
    </row>
    <row r="18" spans="2:7" ht="12" thickBot="1" thickTop="1">
      <c r="B18" s="255"/>
      <c r="C18" s="298" t="s">
        <v>252</v>
      </c>
      <c r="D18" s="299"/>
      <c r="E18" s="300">
        <f>C6+(C7-C6)*F16</f>
        <v>0.1644</v>
      </c>
      <c r="F18" s="299"/>
      <c r="G18" s="301">
        <f>G6*F16^2+G16</f>
        <v>0.07076800000000001</v>
      </c>
    </row>
    <row r="20" spans="1:4" ht="11.25" thickBot="1">
      <c r="A20" s="302" t="s">
        <v>253</v>
      </c>
      <c r="D20" s="303" t="s">
        <v>254</v>
      </c>
    </row>
    <row r="21" spans="1:7" ht="11.25" thickTop="1">
      <c r="A21" s="304">
        <f>MAX($E$18)</f>
        <v>0.1644</v>
      </c>
      <c r="B21" s="305"/>
      <c r="C21" s="305"/>
      <c r="D21" s="306">
        <f>MIN($G$18)</f>
        <v>0.07076800000000001</v>
      </c>
      <c r="E21" s="305"/>
      <c r="F21" s="305"/>
      <c r="G21" s="305"/>
    </row>
    <row r="22" spans="1:7" ht="10.5">
      <c r="A22" s="307">
        <f>COUNT($E$10:$E$14)</f>
        <v>5</v>
      </c>
      <c r="B22" s="308"/>
      <c r="C22" s="308"/>
      <c r="D22" s="307">
        <f>COUNT($E$10:$E$14)</f>
        <v>5</v>
      </c>
      <c r="E22" s="308"/>
      <c r="F22" s="308"/>
      <c r="G22" s="308"/>
    </row>
    <row r="23" spans="1:7" ht="10.5">
      <c r="A23" s="307" t="b">
        <f>$E$10&gt;=0</f>
        <v>1</v>
      </c>
      <c r="B23" s="308"/>
      <c r="C23" s="308"/>
      <c r="D23" s="309" t="b">
        <f>$E$10&gt;=0</f>
        <v>1</v>
      </c>
      <c r="E23" s="308"/>
      <c r="F23" s="308"/>
      <c r="G23" s="308"/>
    </row>
    <row r="24" spans="1:7" ht="10.5">
      <c r="A24" s="307" t="b">
        <f>$E$11&gt;=0</f>
        <v>1</v>
      </c>
      <c r="B24" s="308"/>
      <c r="C24" s="308"/>
      <c r="D24" s="309" t="b">
        <f>$E$11&gt;=0</f>
        <v>1</v>
      </c>
      <c r="E24" s="308"/>
      <c r="F24" s="255"/>
      <c r="G24" s="255"/>
    </row>
    <row r="25" spans="1:7" ht="10.5">
      <c r="A25" s="307" t="b">
        <f>$E$12&gt;=0</f>
        <v>1</v>
      </c>
      <c r="B25" s="308"/>
      <c r="C25" s="308"/>
      <c r="D25" s="309" t="b">
        <f>$E$12&gt;=0</f>
        <v>1</v>
      </c>
      <c r="E25" s="308"/>
      <c r="F25" s="255"/>
      <c r="G25" s="255"/>
    </row>
    <row r="26" spans="1:7" ht="10.5">
      <c r="A26" s="307" t="b">
        <f>$E$13&gt;=0</f>
        <v>1</v>
      </c>
      <c r="B26" s="308"/>
      <c r="C26" s="308"/>
      <c r="D26" s="309" t="b">
        <f>$E$13&gt;=0</f>
        <v>1</v>
      </c>
      <c r="E26" s="308"/>
      <c r="F26" s="255"/>
      <c r="G26" s="255"/>
    </row>
    <row r="27" spans="1:7" ht="10.5">
      <c r="A27" s="307" t="b">
        <f>$E$14&gt;=0</f>
        <v>1</v>
      </c>
      <c r="B27" s="305"/>
      <c r="C27" s="305"/>
      <c r="D27" s="309" t="b">
        <f>$E$14&gt;=0</f>
        <v>1</v>
      </c>
      <c r="E27" s="305"/>
      <c r="F27" s="255"/>
      <c r="G27" s="255"/>
    </row>
    <row r="28" spans="1:7" ht="10.5">
      <c r="A28" s="307" t="b">
        <f>$E$16=1</f>
        <v>1</v>
      </c>
      <c r="B28" s="308"/>
      <c r="C28" s="308"/>
      <c r="D28" s="309" t="b">
        <f>$E$16=1</f>
        <v>1</v>
      </c>
      <c r="E28" s="308"/>
      <c r="F28" s="255"/>
      <c r="G28" s="255"/>
    </row>
    <row r="29" spans="1:7" ht="11.25" thickBot="1">
      <c r="A29" s="310" t="b">
        <f>$G$18&lt;=0.071</f>
        <v>1</v>
      </c>
      <c r="B29" s="308"/>
      <c r="C29" s="308"/>
      <c r="D29" s="311" t="b">
        <f>$E$18&gt;=0.164</f>
        <v>1</v>
      </c>
      <c r="E29" s="308"/>
      <c r="F29" s="255"/>
      <c r="G29" s="255"/>
    </row>
    <row r="30" ht="12" thickBot="1" thickTop="1"/>
    <row r="31" spans="1:10" ht="11.25" thickTop="1">
      <c r="A31" s="47" t="s">
        <v>83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0" ht="10.5">
      <c r="A32" s="50" t="s">
        <v>464</v>
      </c>
      <c r="B32" s="51"/>
      <c r="C32" s="51"/>
      <c r="D32" s="51"/>
      <c r="E32" s="51"/>
      <c r="F32" s="51"/>
      <c r="G32" s="51"/>
      <c r="H32" s="51"/>
      <c r="I32" s="51"/>
      <c r="J32" s="52"/>
    </row>
    <row r="33" spans="1:10" ht="10.5">
      <c r="A33" s="50" t="s">
        <v>84</v>
      </c>
      <c r="B33" s="51"/>
      <c r="C33" s="51"/>
      <c r="D33" s="51"/>
      <c r="E33" s="51"/>
      <c r="F33" s="51"/>
      <c r="G33" s="51"/>
      <c r="H33" s="51"/>
      <c r="I33" s="51"/>
      <c r="J33" s="52"/>
    </row>
    <row r="34" spans="1:10" ht="10.5">
      <c r="A34" s="50"/>
      <c r="B34" s="51"/>
      <c r="C34" s="51"/>
      <c r="D34" s="51"/>
      <c r="E34" s="51"/>
      <c r="F34" s="51"/>
      <c r="G34" s="51"/>
      <c r="H34" s="51"/>
      <c r="I34" s="51"/>
      <c r="J34" s="52"/>
    </row>
    <row r="35" spans="1:10" ht="10.5">
      <c r="A35" s="50" t="s">
        <v>465</v>
      </c>
      <c r="B35" s="51"/>
      <c r="C35" s="51"/>
      <c r="D35" s="51"/>
      <c r="E35" s="51"/>
      <c r="F35" s="51"/>
      <c r="G35" s="51"/>
      <c r="H35" s="51"/>
      <c r="I35" s="51"/>
      <c r="J35" s="52"/>
    </row>
    <row r="36" spans="1:10" ht="10.5">
      <c r="A36" s="50" t="s">
        <v>85</v>
      </c>
      <c r="B36" s="51"/>
      <c r="C36" s="51"/>
      <c r="D36" s="51"/>
      <c r="E36" s="51"/>
      <c r="F36" s="51"/>
      <c r="G36" s="51"/>
      <c r="H36" s="51"/>
      <c r="I36" s="51"/>
      <c r="J36" s="52"/>
    </row>
    <row r="37" spans="1:10" ht="10.5">
      <c r="A37" s="50"/>
      <c r="B37" s="51"/>
      <c r="C37" s="51"/>
      <c r="D37" s="51"/>
      <c r="E37" s="51"/>
      <c r="F37" s="51"/>
      <c r="G37" s="51"/>
      <c r="H37" s="51"/>
      <c r="I37" s="51"/>
      <c r="J37" s="52"/>
    </row>
    <row r="38" spans="1:10" ht="10.5">
      <c r="A38" s="50" t="s">
        <v>86</v>
      </c>
      <c r="B38" s="51"/>
      <c r="C38" s="51"/>
      <c r="D38" s="51"/>
      <c r="E38" s="51"/>
      <c r="F38" s="51"/>
      <c r="G38" s="51"/>
      <c r="H38" s="51"/>
      <c r="I38" s="51"/>
      <c r="J38" s="52"/>
    </row>
    <row r="39" spans="1:10" ht="10.5">
      <c r="A39" s="50" t="s">
        <v>87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10.5">
      <c r="A40" s="50" t="s">
        <v>88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10.5">
      <c r="A41" s="50" t="s">
        <v>89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0.5">
      <c r="A42" s="50"/>
      <c r="B42" s="51"/>
      <c r="C42" s="51"/>
      <c r="D42" s="51"/>
      <c r="E42" s="51"/>
      <c r="F42" s="51"/>
      <c r="G42" s="51"/>
      <c r="H42" s="51"/>
      <c r="I42" s="51"/>
      <c r="J42" s="52"/>
    </row>
    <row r="43" spans="1:10" ht="10.5">
      <c r="A43" s="50" t="s">
        <v>466</v>
      </c>
      <c r="B43" s="51"/>
      <c r="C43" s="51"/>
      <c r="D43" s="51"/>
      <c r="E43" s="51"/>
      <c r="F43" s="51"/>
      <c r="G43" s="51"/>
      <c r="H43" s="51"/>
      <c r="I43" s="51"/>
      <c r="J43" s="52"/>
    </row>
    <row r="44" spans="1:10" ht="10.5">
      <c r="A44" s="50" t="s">
        <v>469</v>
      </c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0.5">
      <c r="A45" s="50" t="s">
        <v>470</v>
      </c>
      <c r="B45" s="51"/>
      <c r="C45" s="51"/>
      <c r="D45" s="51"/>
      <c r="E45" s="51"/>
      <c r="F45" s="51"/>
      <c r="G45" s="51"/>
      <c r="H45" s="51"/>
      <c r="I45" s="51"/>
      <c r="J45" s="52"/>
    </row>
    <row r="46" spans="1:10" ht="10.5">
      <c r="A46" s="50" t="s">
        <v>90</v>
      </c>
      <c r="B46" s="51"/>
      <c r="C46" s="51"/>
      <c r="D46" s="51"/>
      <c r="E46" s="51"/>
      <c r="F46" s="51"/>
      <c r="G46" s="51"/>
      <c r="H46" s="51"/>
      <c r="I46" s="51"/>
      <c r="J46" s="52"/>
    </row>
    <row r="47" spans="1:10" ht="10.5">
      <c r="A47" s="50"/>
      <c r="B47" s="51"/>
      <c r="C47" s="51"/>
      <c r="D47" s="51"/>
      <c r="E47" s="51"/>
      <c r="F47" s="51"/>
      <c r="G47" s="51"/>
      <c r="H47" s="51"/>
      <c r="I47" s="51"/>
      <c r="J47" s="52"/>
    </row>
    <row r="48" spans="1:10" ht="10.5">
      <c r="A48" s="250" t="s">
        <v>15</v>
      </c>
      <c r="B48" s="251"/>
      <c r="C48" s="251"/>
      <c r="D48" s="251"/>
      <c r="E48" s="251"/>
      <c r="F48" s="251"/>
      <c r="G48" s="251"/>
      <c r="H48" s="251"/>
      <c r="I48" s="251"/>
      <c r="J48" s="252"/>
    </row>
    <row r="49" spans="1:10" ht="10.5">
      <c r="A49" s="50"/>
      <c r="B49" s="51"/>
      <c r="C49" s="51"/>
      <c r="D49" s="51"/>
      <c r="E49" s="51"/>
      <c r="F49" s="51"/>
      <c r="G49" s="51"/>
      <c r="H49" s="51"/>
      <c r="I49" s="51"/>
      <c r="J49" s="52"/>
    </row>
    <row r="50" spans="1:10" ht="10.5">
      <c r="A50" s="50" t="s">
        <v>426</v>
      </c>
      <c r="B50" s="51"/>
      <c r="C50" s="51"/>
      <c r="D50" s="51" t="s">
        <v>319</v>
      </c>
      <c r="E50" s="51"/>
      <c r="F50" s="51" t="s">
        <v>91</v>
      </c>
      <c r="G50" s="51"/>
      <c r="H50" s="51"/>
      <c r="I50" s="51"/>
      <c r="J50" s="52"/>
    </row>
    <row r="51" spans="1:10" ht="10.5">
      <c r="A51" s="50"/>
      <c r="B51" s="51"/>
      <c r="C51" s="51"/>
      <c r="D51" s="51"/>
      <c r="E51" s="51"/>
      <c r="F51" s="51"/>
      <c r="G51" s="51"/>
      <c r="H51" s="51"/>
      <c r="I51" s="51"/>
      <c r="J51" s="52"/>
    </row>
    <row r="52" spans="1:10" ht="10.5">
      <c r="A52" s="50" t="s">
        <v>427</v>
      </c>
      <c r="B52" s="51"/>
      <c r="C52" s="51"/>
      <c r="D52" s="51" t="s">
        <v>320</v>
      </c>
      <c r="E52" s="51"/>
      <c r="F52" s="51" t="s">
        <v>92</v>
      </c>
      <c r="G52" s="51"/>
      <c r="H52" s="51"/>
      <c r="I52" s="51"/>
      <c r="J52" s="52"/>
    </row>
    <row r="53" spans="1:10" ht="10.5">
      <c r="A53" s="50"/>
      <c r="B53" s="51"/>
      <c r="C53" s="51"/>
      <c r="D53" s="51"/>
      <c r="E53" s="51"/>
      <c r="F53" s="51"/>
      <c r="G53" s="51"/>
      <c r="H53" s="51"/>
      <c r="I53" s="51"/>
      <c r="J53" s="52"/>
    </row>
    <row r="54" spans="1:10" ht="10.5">
      <c r="A54" s="50" t="s">
        <v>330</v>
      </c>
      <c r="B54" s="51"/>
      <c r="C54" s="51"/>
      <c r="D54" s="51" t="s">
        <v>321</v>
      </c>
      <c r="E54" s="51"/>
      <c r="F54" s="51" t="s">
        <v>93</v>
      </c>
      <c r="G54" s="51"/>
      <c r="H54" s="51"/>
      <c r="I54" s="51"/>
      <c r="J54" s="52"/>
    </row>
    <row r="55" spans="1:10" ht="10.5">
      <c r="A55" s="50"/>
      <c r="B55" s="51"/>
      <c r="C55" s="51"/>
      <c r="D55" s="51"/>
      <c r="E55" s="51"/>
      <c r="F55" s="51"/>
      <c r="G55" s="51"/>
      <c r="H55" s="51"/>
      <c r="I55" s="51"/>
      <c r="J55" s="52"/>
    </row>
    <row r="56" spans="1:10" ht="10.5">
      <c r="A56" s="50"/>
      <c r="B56" s="51"/>
      <c r="C56" s="51"/>
      <c r="D56" s="51" t="s">
        <v>322</v>
      </c>
      <c r="E56" s="51"/>
      <c r="F56" s="51" t="s">
        <v>94</v>
      </c>
      <c r="G56" s="51"/>
      <c r="H56" s="51"/>
      <c r="I56" s="51"/>
      <c r="J56" s="52"/>
    </row>
    <row r="57" spans="1:10" ht="10.5">
      <c r="A57" s="50"/>
      <c r="B57" s="51"/>
      <c r="C57" s="51"/>
      <c r="D57" s="51"/>
      <c r="E57" s="51"/>
      <c r="F57" s="51"/>
      <c r="G57" s="51"/>
      <c r="H57" s="51"/>
      <c r="I57" s="51"/>
      <c r="J57" s="52"/>
    </row>
    <row r="58" spans="1:10" ht="10.5">
      <c r="A58" s="50"/>
      <c r="B58" s="51"/>
      <c r="C58" s="51"/>
      <c r="D58" s="51" t="s">
        <v>96</v>
      </c>
      <c r="E58" s="51"/>
      <c r="F58" s="51" t="s">
        <v>95</v>
      </c>
      <c r="G58" s="51"/>
      <c r="H58" s="51"/>
      <c r="I58" s="51"/>
      <c r="J58" s="52"/>
    </row>
    <row r="59" spans="1:10" ht="10.5">
      <c r="A59" s="50"/>
      <c r="B59" s="51"/>
      <c r="C59" s="51"/>
      <c r="D59" s="51"/>
      <c r="E59" s="51"/>
      <c r="F59" s="51"/>
      <c r="G59" s="51"/>
      <c r="H59" s="51"/>
      <c r="I59" s="51"/>
      <c r="J59" s="52"/>
    </row>
    <row r="60" spans="1:10" ht="10.5">
      <c r="A60" s="50" t="s">
        <v>98</v>
      </c>
      <c r="B60" s="51"/>
      <c r="C60" s="51"/>
      <c r="D60" s="51" t="s">
        <v>323</v>
      </c>
      <c r="E60" s="51"/>
      <c r="F60" s="51"/>
      <c r="G60" s="51"/>
      <c r="H60" s="51"/>
      <c r="I60" s="51"/>
      <c r="J60" s="52"/>
    </row>
    <row r="61" spans="1:10" ht="10.5">
      <c r="A61" s="50"/>
      <c r="B61" s="51"/>
      <c r="C61" s="51"/>
      <c r="D61" s="51"/>
      <c r="E61" s="51"/>
      <c r="F61" s="51"/>
      <c r="G61" s="51"/>
      <c r="H61" s="51"/>
      <c r="I61" s="51"/>
      <c r="J61" s="52"/>
    </row>
    <row r="62" spans="1:10" ht="10.5">
      <c r="A62" s="50" t="s">
        <v>97</v>
      </c>
      <c r="B62" s="51"/>
      <c r="C62" s="51"/>
      <c r="D62" s="51" t="s">
        <v>324</v>
      </c>
      <c r="E62" s="51"/>
      <c r="F62" s="51"/>
      <c r="G62" s="51"/>
      <c r="H62" s="51"/>
      <c r="I62" s="51"/>
      <c r="J62" s="52"/>
    </row>
    <row r="63" spans="1:10" ht="10.5">
      <c r="A63" s="50"/>
      <c r="B63" s="51"/>
      <c r="C63" s="51"/>
      <c r="D63" s="51"/>
      <c r="E63" s="51"/>
      <c r="F63" s="51"/>
      <c r="G63" s="51"/>
      <c r="H63" s="51"/>
      <c r="I63" s="51"/>
      <c r="J63" s="52"/>
    </row>
    <row r="64" spans="1:10" ht="10.5">
      <c r="A64" s="50" t="s">
        <v>471</v>
      </c>
      <c r="B64" s="51"/>
      <c r="C64" s="51"/>
      <c r="D64" s="51"/>
      <c r="E64" s="51"/>
      <c r="F64" s="51"/>
      <c r="G64" s="51"/>
      <c r="H64" s="51"/>
      <c r="I64" s="51"/>
      <c r="J64" s="52"/>
    </row>
    <row r="65" spans="1:10" ht="10.5">
      <c r="A65" s="50" t="s">
        <v>103</v>
      </c>
      <c r="B65" s="51"/>
      <c r="C65" s="51"/>
      <c r="D65" s="51"/>
      <c r="E65" s="51"/>
      <c r="F65" s="51"/>
      <c r="G65" s="51"/>
      <c r="H65" s="51"/>
      <c r="I65" s="51"/>
      <c r="J65" s="52"/>
    </row>
    <row r="66" spans="1:10" ht="10.5">
      <c r="A66" s="50" t="s">
        <v>472</v>
      </c>
      <c r="B66" s="51"/>
      <c r="C66" s="51"/>
      <c r="D66" s="51"/>
      <c r="E66" s="51"/>
      <c r="F66" s="51"/>
      <c r="G66" s="51"/>
      <c r="H66" s="51"/>
      <c r="I66" s="51"/>
      <c r="J66" s="52"/>
    </row>
    <row r="67" spans="1:10" ht="10.5">
      <c r="A67" s="50" t="s">
        <v>467</v>
      </c>
      <c r="B67" s="51"/>
      <c r="C67" s="51"/>
      <c r="D67" s="51"/>
      <c r="E67" s="51"/>
      <c r="F67" s="51"/>
      <c r="G67" s="51"/>
      <c r="H67" s="51"/>
      <c r="I67" s="51"/>
      <c r="J67" s="52"/>
    </row>
    <row r="68" spans="1:10" ht="10.5">
      <c r="A68" s="50" t="s">
        <v>99</v>
      </c>
      <c r="B68" s="51"/>
      <c r="C68" s="51"/>
      <c r="D68" s="51"/>
      <c r="E68" s="51"/>
      <c r="F68" s="51"/>
      <c r="G68" s="51"/>
      <c r="H68" s="51"/>
      <c r="I68" s="51"/>
      <c r="J68" s="52"/>
    </row>
    <row r="69" spans="1:10" ht="10.5">
      <c r="A69" s="50"/>
      <c r="B69" s="51"/>
      <c r="C69" s="51"/>
      <c r="D69" s="51"/>
      <c r="E69" s="51"/>
      <c r="F69" s="51"/>
      <c r="G69" s="51"/>
      <c r="H69" s="51"/>
      <c r="I69" s="51"/>
      <c r="J69" s="52"/>
    </row>
    <row r="70" spans="1:10" ht="10.5">
      <c r="A70" s="50" t="s">
        <v>100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10.5">
      <c r="A71" s="50" t="s">
        <v>101</v>
      </c>
      <c r="B71" s="51"/>
      <c r="C71" s="51"/>
      <c r="D71" s="51"/>
      <c r="E71" s="51"/>
      <c r="F71" s="51"/>
      <c r="G71" s="51"/>
      <c r="H71" s="51"/>
      <c r="I71" s="51"/>
      <c r="J71" s="52"/>
    </row>
    <row r="72" spans="1:10" ht="10.5">
      <c r="A72" s="50"/>
      <c r="B72" s="51"/>
      <c r="C72" s="51"/>
      <c r="D72" s="51"/>
      <c r="E72" s="51"/>
      <c r="F72" s="51"/>
      <c r="G72" s="51"/>
      <c r="H72" s="51"/>
      <c r="I72" s="51"/>
      <c r="J72" s="52"/>
    </row>
    <row r="73" spans="1:10" ht="10.5">
      <c r="A73" s="50" t="s">
        <v>424</v>
      </c>
      <c r="B73" s="51"/>
      <c r="C73" s="51"/>
      <c r="D73" s="51"/>
      <c r="E73" s="51"/>
      <c r="F73" s="51"/>
      <c r="G73" s="51"/>
      <c r="H73" s="51"/>
      <c r="I73" s="51"/>
      <c r="J73" s="52"/>
    </row>
    <row r="74" spans="1:10" ht="10.5">
      <c r="A74" s="168" t="s">
        <v>468</v>
      </c>
      <c r="B74" s="51"/>
      <c r="C74" s="51"/>
      <c r="D74" s="51"/>
      <c r="E74" s="51"/>
      <c r="F74" s="51"/>
      <c r="G74" s="51"/>
      <c r="H74" s="51"/>
      <c r="I74" s="51"/>
      <c r="J74" s="52"/>
    </row>
    <row r="75" spans="1:10" ht="10.5">
      <c r="A75" s="50" t="s">
        <v>102</v>
      </c>
      <c r="B75" s="51"/>
      <c r="C75" s="51"/>
      <c r="D75" s="51"/>
      <c r="E75" s="51"/>
      <c r="F75" s="51"/>
      <c r="G75" s="51"/>
      <c r="H75" s="51"/>
      <c r="I75" s="51"/>
      <c r="J75" s="52"/>
    </row>
    <row r="76" spans="1:10" ht="10.5">
      <c r="A76" s="50"/>
      <c r="B76" s="51"/>
      <c r="C76" s="51"/>
      <c r="D76" s="51"/>
      <c r="E76" s="51"/>
      <c r="F76" s="51"/>
      <c r="G76" s="51"/>
      <c r="H76" s="51"/>
      <c r="I76" s="51"/>
      <c r="J76" s="52"/>
    </row>
    <row r="77" spans="1:10" ht="10.5">
      <c r="A77" s="50" t="s">
        <v>104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10.5">
      <c r="A78" s="50" t="s">
        <v>105</v>
      </c>
      <c r="B78" s="51"/>
      <c r="C78" s="51"/>
      <c r="D78" s="51"/>
      <c r="E78" s="51"/>
      <c r="F78" s="51"/>
      <c r="G78" s="51"/>
      <c r="H78" s="51"/>
      <c r="I78" s="51"/>
      <c r="J78" s="52"/>
    </row>
    <row r="79" spans="1:10" ht="11.25" thickBot="1">
      <c r="A79" s="68"/>
      <c r="B79" s="69"/>
      <c r="C79" s="69"/>
      <c r="D79" s="69"/>
      <c r="E79" s="69"/>
      <c r="F79" s="69"/>
      <c r="G79" s="69"/>
      <c r="H79" s="69"/>
      <c r="I79" s="69"/>
      <c r="J79" s="70"/>
    </row>
    <row r="80" ht="11.25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625" style="313" customWidth="1"/>
    <col min="2" max="2" width="10.00390625" style="313" customWidth="1"/>
    <col min="3" max="3" width="9.625" style="313" customWidth="1"/>
    <col min="4" max="4" width="8.375" style="313" customWidth="1"/>
    <col min="5" max="5" width="10.875" style="313" customWidth="1"/>
    <col min="6" max="8" width="7.625" style="313" customWidth="1"/>
    <col min="9" max="16384" width="7.625" style="314" customWidth="1"/>
  </cols>
  <sheetData>
    <row r="1" ht="13.5" thickBot="1">
      <c r="A1" s="312" t="s">
        <v>117</v>
      </c>
    </row>
    <row r="2" spans="1:8" ht="11.25" thickTop="1">
      <c r="A2" s="315" t="s">
        <v>118</v>
      </c>
      <c r="B2" s="316"/>
      <c r="C2" s="316"/>
      <c r="D2" s="316"/>
      <c r="E2" s="316"/>
      <c r="F2" s="316"/>
      <c r="G2" s="316"/>
      <c r="H2" s="317"/>
    </row>
    <row r="3" spans="1:8" ht="11.25" thickBot="1">
      <c r="A3" s="318" t="s">
        <v>255</v>
      </c>
      <c r="B3" s="319"/>
      <c r="C3" s="319"/>
      <c r="D3" s="319"/>
      <c r="E3" s="319"/>
      <c r="F3" s="319"/>
      <c r="G3" s="319"/>
      <c r="H3" s="320"/>
    </row>
    <row r="4" ht="6" customHeight="1" thickBot="1" thickTop="1"/>
    <row r="5" spans="1:4" ht="12" thickBot="1" thickTop="1">
      <c r="A5" s="321"/>
      <c r="B5" s="322" t="s">
        <v>256</v>
      </c>
      <c r="C5" s="316"/>
      <c r="D5" s="317"/>
    </row>
    <row r="6" spans="1:13" ht="11.25" thickTop="1">
      <c r="A6" s="323" t="s">
        <v>257</v>
      </c>
      <c r="B6" s="324" t="s">
        <v>258</v>
      </c>
      <c r="C6" s="325" t="s">
        <v>259</v>
      </c>
      <c r="D6" s="326" t="s">
        <v>260</v>
      </c>
      <c r="F6" s="327" t="s">
        <v>261</v>
      </c>
      <c r="G6" s="328">
        <v>9</v>
      </c>
      <c r="H6" s="329" t="s">
        <v>262</v>
      </c>
      <c r="J6" s="17" t="s">
        <v>328</v>
      </c>
      <c r="K6" s="18"/>
      <c r="L6" s="18"/>
      <c r="M6" s="19"/>
    </row>
    <row r="7" spans="1:13" ht="13.5" thickBot="1">
      <c r="A7" s="323" t="s">
        <v>263</v>
      </c>
      <c r="B7" s="324" t="s">
        <v>264</v>
      </c>
      <c r="C7" s="330"/>
      <c r="D7" s="326" t="s">
        <v>265</v>
      </c>
      <c r="F7" s="331" t="s">
        <v>266</v>
      </c>
      <c r="G7" s="332">
        <v>0.09</v>
      </c>
      <c r="H7" s="333" t="s">
        <v>267</v>
      </c>
      <c r="J7" s="20"/>
      <c r="K7" s="75"/>
      <c r="L7" s="75"/>
      <c r="M7" s="22"/>
    </row>
    <row r="8" spans="1:13" ht="12" thickBot="1" thickTop="1">
      <c r="A8" s="323" t="s">
        <v>263</v>
      </c>
      <c r="B8" s="324" t="s">
        <v>265</v>
      </c>
      <c r="C8" s="330"/>
      <c r="D8" s="326" t="s">
        <v>265</v>
      </c>
      <c r="F8" s="331" t="s">
        <v>268</v>
      </c>
      <c r="G8" s="332">
        <v>0.05</v>
      </c>
      <c r="H8" s="333" t="s">
        <v>269</v>
      </c>
      <c r="J8" s="20"/>
      <c r="K8" s="23"/>
      <c r="L8" s="24" t="s">
        <v>298</v>
      </c>
      <c r="M8" s="22"/>
    </row>
    <row r="9" spans="1:13" ht="12" thickBot="1" thickTop="1">
      <c r="A9" s="323" t="s">
        <v>270</v>
      </c>
      <c r="B9" s="324" t="s">
        <v>271</v>
      </c>
      <c r="C9" s="330"/>
      <c r="D9" s="326" t="s">
        <v>272</v>
      </c>
      <c r="F9" s="331" t="s">
        <v>273</v>
      </c>
      <c r="G9" s="332">
        <v>8</v>
      </c>
      <c r="H9" s="333" t="s">
        <v>274</v>
      </c>
      <c r="J9" s="20"/>
      <c r="K9" s="24"/>
      <c r="L9" s="24"/>
      <c r="M9" s="22"/>
    </row>
    <row r="10" spans="1:13" ht="12" thickBot="1" thickTop="1">
      <c r="A10" s="323" t="s">
        <v>263</v>
      </c>
      <c r="B10" s="324" t="s">
        <v>265</v>
      </c>
      <c r="C10" s="330"/>
      <c r="D10" s="326" t="s">
        <v>265</v>
      </c>
      <c r="F10" s="331" t="s">
        <v>275</v>
      </c>
      <c r="G10" s="332">
        <v>0.0001</v>
      </c>
      <c r="H10" s="333" t="s">
        <v>276</v>
      </c>
      <c r="J10" s="20"/>
      <c r="K10" s="25"/>
      <c r="L10" s="24" t="s">
        <v>329</v>
      </c>
      <c r="M10" s="22"/>
    </row>
    <row r="11" spans="1:13" ht="12" thickBot="1" thickTop="1">
      <c r="A11" s="323" t="s">
        <v>263</v>
      </c>
      <c r="B11" s="324" t="s">
        <v>265</v>
      </c>
      <c r="C11" s="330"/>
      <c r="D11" s="326" t="s">
        <v>265</v>
      </c>
      <c r="F11" s="334"/>
      <c r="G11" s="332"/>
      <c r="H11" s="335"/>
      <c r="J11" s="20"/>
      <c r="K11" s="24"/>
      <c r="L11" s="24"/>
      <c r="M11" s="22"/>
    </row>
    <row r="12" spans="1:13" ht="14.25" thickBot="1" thickTop="1">
      <c r="A12" s="323" t="s">
        <v>277</v>
      </c>
      <c r="B12" s="325" t="s">
        <v>278</v>
      </c>
      <c r="C12" s="325" t="s">
        <v>119</v>
      </c>
      <c r="D12" s="326" t="s">
        <v>260</v>
      </c>
      <c r="F12" s="331" t="s">
        <v>279</v>
      </c>
      <c r="G12" s="336">
        <v>300</v>
      </c>
      <c r="H12" s="333" t="s">
        <v>280</v>
      </c>
      <c r="J12" s="20"/>
      <c r="K12" s="83"/>
      <c r="L12" s="24" t="s">
        <v>330</v>
      </c>
      <c r="M12" s="22"/>
    </row>
    <row r="13" spans="1:13" ht="12" thickBot="1" thickTop="1">
      <c r="A13" s="337"/>
      <c r="B13" s="319"/>
      <c r="C13" s="338" t="s">
        <v>281</v>
      </c>
      <c r="D13" s="320"/>
      <c r="F13" s="334"/>
      <c r="G13" s="332"/>
      <c r="H13" s="335"/>
      <c r="J13" s="31"/>
      <c r="K13" s="32"/>
      <c r="L13" s="32"/>
      <c r="M13" s="33"/>
    </row>
    <row r="14" spans="6:8" ht="6" customHeight="1" thickBot="1" thickTop="1">
      <c r="F14" s="334"/>
      <c r="G14" s="332"/>
      <c r="H14" s="335"/>
    </row>
    <row r="15" spans="2:8" ht="12" thickBot="1" thickTop="1">
      <c r="B15" s="339" t="s">
        <v>282</v>
      </c>
      <c r="C15" s="328"/>
      <c r="D15" s="340">
        <f>1/(L_*C_)</f>
        <v>1250</v>
      </c>
      <c r="F15" s="341" t="s">
        <v>266</v>
      </c>
      <c r="G15" s="342">
        <f>D20*D18</f>
        <v>0.2538891840303239</v>
      </c>
      <c r="H15" s="343"/>
    </row>
    <row r="16" spans="2:4" ht="11.25" thickTop="1">
      <c r="B16" s="334" t="s">
        <v>283</v>
      </c>
      <c r="C16" s="332"/>
      <c r="D16" s="335">
        <f>(R_/(2*L_))^2</f>
        <v>351.5625</v>
      </c>
    </row>
    <row r="17" spans="2:4" ht="10.5">
      <c r="B17" s="334" t="s">
        <v>284</v>
      </c>
      <c r="C17" s="332"/>
      <c r="D17" s="335">
        <f>SQRT(D15-D16)</f>
        <v>29.973947020704497</v>
      </c>
    </row>
    <row r="18" spans="2:4" ht="10.5">
      <c r="B18" s="334" t="s">
        <v>285</v>
      </c>
      <c r="C18" s="332"/>
      <c r="D18" s="335">
        <f>COS(t_*D17)</f>
        <v>0.07203652709511484</v>
      </c>
    </row>
    <row r="19" spans="2:4" ht="10.5">
      <c r="B19" s="344" t="s">
        <v>286</v>
      </c>
      <c r="C19" s="332"/>
      <c r="D19" s="335">
        <f>-R_*t_/(2*L_)</f>
        <v>-0.9375</v>
      </c>
    </row>
    <row r="20" spans="1:4" ht="11.25" thickBot="1">
      <c r="A20" s="345"/>
      <c r="B20" s="346" t="s">
        <v>287</v>
      </c>
      <c r="C20" s="347"/>
      <c r="D20" s="343">
        <f>q0*EXP(D19)</f>
        <v>3.524450640091191</v>
      </c>
    </row>
    <row r="21" ht="12" thickBot="1" thickTop="1"/>
    <row r="22" spans="1:11" ht="11.25" thickTop="1">
      <c r="A22" s="47" t="s">
        <v>120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11" ht="10.5">
      <c r="A23" s="50" t="s">
        <v>106</v>
      </c>
      <c r="B23" s="51"/>
      <c r="C23" s="51"/>
      <c r="D23" s="51"/>
      <c r="E23" s="51"/>
      <c r="F23" s="51"/>
      <c r="G23" s="51"/>
      <c r="H23" s="51"/>
      <c r="I23" s="51"/>
      <c r="J23" s="51"/>
      <c r="K23" s="52"/>
    </row>
    <row r="24" spans="1:11" ht="10.5">
      <c r="A24" s="50" t="s">
        <v>121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1" ht="10.5">
      <c r="A25" s="50" t="s">
        <v>107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</row>
    <row r="26" spans="1:11" ht="10.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1" ht="10.5">
      <c r="A27" s="50" t="s">
        <v>108</v>
      </c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8" spans="1:11" ht="10.5">
      <c r="A28" s="50" t="s">
        <v>109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</row>
    <row r="29" spans="1:11" ht="10.5">
      <c r="A29" s="50" t="s">
        <v>110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</row>
    <row r="30" spans="1:11" ht="10.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10.5">
      <c r="A31" s="50" t="s">
        <v>111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</row>
    <row r="32" spans="1:11" ht="10.5">
      <c r="A32" s="50" t="s">
        <v>474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</row>
    <row r="33" spans="1:11" ht="10.5">
      <c r="A33" s="50" t="s">
        <v>112</v>
      </c>
      <c r="B33" s="51"/>
      <c r="C33" s="51"/>
      <c r="D33" s="51"/>
      <c r="E33" s="51"/>
      <c r="F33" s="51"/>
      <c r="G33" s="51"/>
      <c r="H33" s="51"/>
      <c r="I33" s="51"/>
      <c r="J33" s="51"/>
      <c r="K33" s="52"/>
    </row>
    <row r="34" spans="1:11" ht="10.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2"/>
    </row>
    <row r="35" spans="1:11" ht="10.5">
      <c r="A35" s="250" t="s">
        <v>15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2"/>
    </row>
    <row r="36" spans="1:11" ht="10.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2"/>
    </row>
    <row r="37" spans="1:11" ht="10.5">
      <c r="A37" s="50" t="s">
        <v>426</v>
      </c>
      <c r="B37" s="51"/>
      <c r="C37" s="51" t="s">
        <v>325</v>
      </c>
      <c r="D37" s="51"/>
      <c r="E37" s="51" t="s">
        <v>113</v>
      </c>
      <c r="F37" s="51"/>
      <c r="G37" s="51"/>
      <c r="H37" s="51"/>
      <c r="I37" s="51"/>
      <c r="J37" s="51"/>
      <c r="K37" s="52"/>
    </row>
    <row r="38" spans="1:11" ht="10.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2"/>
    </row>
    <row r="39" spans="1:11" ht="10.5">
      <c r="A39" s="50" t="s">
        <v>473</v>
      </c>
      <c r="B39" s="51"/>
      <c r="C39" s="51" t="s">
        <v>326</v>
      </c>
      <c r="D39" s="51"/>
      <c r="E39" s="51" t="s">
        <v>114</v>
      </c>
      <c r="F39" s="51"/>
      <c r="G39" s="51"/>
      <c r="H39" s="51"/>
      <c r="I39" s="51"/>
      <c r="J39" s="51"/>
      <c r="K39" s="52"/>
    </row>
    <row r="40" spans="1:11" ht="10.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2"/>
    </row>
    <row r="41" spans="1:11" ht="10.5">
      <c r="A41" s="50" t="s">
        <v>330</v>
      </c>
      <c r="B41" s="51"/>
      <c r="C41" s="51" t="s">
        <v>327</v>
      </c>
      <c r="D41" s="51"/>
      <c r="E41" s="51" t="s">
        <v>115</v>
      </c>
      <c r="F41" s="51"/>
      <c r="G41" s="51"/>
      <c r="H41" s="51"/>
      <c r="I41" s="51"/>
      <c r="J41" s="51"/>
      <c r="K41" s="52"/>
    </row>
    <row r="42" spans="1:11" ht="10.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1" ht="10.5">
      <c r="A43" s="50" t="s">
        <v>116</v>
      </c>
      <c r="B43" s="51"/>
      <c r="C43" s="51"/>
      <c r="D43" s="51"/>
      <c r="E43" s="51"/>
      <c r="F43" s="51"/>
      <c r="G43" s="51"/>
      <c r="H43" s="51"/>
      <c r="I43" s="51"/>
      <c r="J43" s="51"/>
      <c r="K43" s="52"/>
    </row>
    <row r="44" spans="1:11" ht="10.5">
      <c r="A44" s="50" t="s">
        <v>475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</row>
    <row r="45" spans="1:11" ht="11.25" thickBo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70"/>
    </row>
    <row r="46" ht="11.25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Solver - Skoroszyt z przykładami</dc:title>
  <dc:subject/>
  <dc:creator>Microsoft Corporation</dc:creator>
  <cp:keywords/>
  <dc:description>Przykładowe modele ilustrujące zastosowania dodatku Microsoft Excel Solver.</dc:description>
  <cp:lastModifiedBy>Microsoft Corporation</cp:lastModifiedBy>
  <cp:lastPrinted>1996-12-22T17:13:01Z</cp:lastPrinted>
  <dcterms:created xsi:type="dcterms:W3CDTF">1996-11-08T16:51:44Z</dcterms:created>
  <dcterms:modified xsi:type="dcterms:W3CDTF">2003-04-16T10:40:01Z</dcterms:modified>
  <cp:category/>
  <cp:version/>
  <cp:contentType/>
  <cp:contentStatus/>
</cp:coreProperties>
</file>