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21720" windowHeight="6390" tabRatio="800" activeTab="0"/>
  </bookViews>
  <sheets>
    <sheet name="SUMA.JEŻELI" sheetId="1" r:id="rId1"/>
    <sheet name="SUMA.JEŻELI 2" sheetId="2" r:id="rId2"/>
    <sheet name="Adres" sheetId="3" r:id="rId3"/>
    <sheet name="Adres 2" sheetId="4" r:id="rId4"/>
    <sheet name="SUMY.POŚREDNIE" sheetId="5" r:id="rId5"/>
    <sheet name="POZYCJA" sheetId="6" r:id="rId6"/>
    <sheet name="Funkcje BD" sheetId="7" r:id="rId7"/>
  </sheets>
  <definedNames>
    <definedName name="Green" localSheetId="3">#REF!</definedName>
    <definedName name="Green" localSheetId="1">#REF!</definedName>
    <definedName name="Green" localSheetId="4">#REF!</definedName>
    <definedName name="Green">#REF!</definedName>
    <definedName name="Hungary" localSheetId="3">#REF!</definedName>
    <definedName name="Hungary" localSheetId="1">#REF!</definedName>
    <definedName name="Hungary" localSheetId="4">#REF!</definedName>
    <definedName name="Hungary">#REF!</definedName>
    <definedName name="Poland" localSheetId="3">#REF!</definedName>
    <definedName name="Poland" localSheetId="1">#REF!</definedName>
    <definedName name="Poland" localSheetId="4">#REF!</definedName>
    <definedName name="Poland">#REF!</definedName>
    <definedName name="Red" localSheetId="3">#REF!</definedName>
    <definedName name="Red" localSheetId="1">#REF!</definedName>
    <definedName name="Red" localSheetId="4">#REF!</definedName>
    <definedName name="Red">#REF!</definedName>
    <definedName name="Yellow" localSheetId="3">#REF!</definedName>
    <definedName name="Yellow" localSheetId="1">#REF!</definedName>
    <definedName name="Yellow" localSheetId="4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<sst xmlns="http://schemas.openxmlformats.org/spreadsheetml/2006/main" count="347" uniqueCount="137">
  <si>
    <t>darmowe próbki</t>
  </si>
  <si>
    <t>Kategoria 4</t>
  </si>
  <si>
    <t>luty</t>
  </si>
  <si>
    <t>prezent za zakup powyżej X</t>
  </si>
  <si>
    <t>Kategoria 3</t>
  </si>
  <si>
    <t>styczeń</t>
  </si>
  <si>
    <t>dodatkowy rabat</t>
  </si>
  <si>
    <t>marzec</t>
  </si>
  <si>
    <t>konkurs</t>
  </si>
  <si>
    <t>Kategoria 2</t>
  </si>
  <si>
    <t>Kategoria 1</t>
  </si>
  <si>
    <t>Total</t>
  </si>
  <si>
    <t>Kraj 3</t>
  </si>
  <si>
    <t>Kraj 2</t>
  </si>
  <si>
    <t>Kraj 1</t>
  </si>
  <si>
    <t>Akcje motywacyjne</t>
  </si>
  <si>
    <t>kategoria</t>
  </si>
  <si>
    <t>miesiąc</t>
  </si>
  <si>
    <t>Wydatki</t>
  </si>
  <si>
    <t>Marża</t>
  </si>
  <si>
    <t>Ukraina</t>
  </si>
  <si>
    <t>Sztuki</t>
  </si>
  <si>
    <t>Rosja</t>
  </si>
  <si>
    <t>Sprzedaż</t>
  </si>
  <si>
    <t>Polska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</si>
  <si>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</si>
  <si>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</si>
  <si>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</si>
  <si>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</si>
  <si>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</si>
  <si>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</si>
  <si>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</si>
  <si>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</si>
  <si>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</si>
  <si>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 xml:space="preserve"> </t>
  </si>
  <si>
    <t>TOTAL</t>
  </si>
  <si>
    <t>REGION D</t>
  </si>
  <si>
    <t>klient 19</t>
  </si>
  <si>
    <t>klient 18</t>
  </si>
  <si>
    <t>klient 17</t>
  </si>
  <si>
    <t>klient 16</t>
  </si>
  <si>
    <t>klient 15</t>
  </si>
  <si>
    <t>klient 14</t>
  </si>
  <si>
    <t>REGION C</t>
  </si>
  <si>
    <t>klient 13</t>
  </si>
  <si>
    <t>klient 12</t>
  </si>
  <si>
    <t>klient 11</t>
  </si>
  <si>
    <t>klient 10</t>
  </si>
  <si>
    <t>REGION B</t>
  </si>
  <si>
    <t>klient 9</t>
  </si>
  <si>
    <t>klient 8</t>
  </si>
  <si>
    <t>klient 7</t>
  </si>
  <si>
    <t>klient 6</t>
  </si>
  <si>
    <t>REGION A</t>
  </si>
  <si>
    <t>klient 5</t>
  </si>
  <si>
    <t>klient 4</t>
  </si>
  <si>
    <t>klient 3</t>
  </si>
  <si>
    <t>klient 2</t>
  </si>
  <si>
    <t>klient 1</t>
  </si>
  <si>
    <t>zwykła suma i sumy pośrednie</t>
  </si>
  <si>
    <t>sumy pośrednie (ignorowanie wartości ukrytych)</t>
  </si>
  <si>
    <t>sumy pośrednie (uwzględnianie wartości ukrytych)</t>
  </si>
  <si>
    <t>zwykła suma</t>
  </si>
  <si>
    <t>Imię</t>
  </si>
  <si>
    <t>Nazwisko</t>
  </si>
  <si>
    <t>Miasto</t>
  </si>
  <si>
    <t>Ilość klientów</t>
  </si>
  <si>
    <t>Witold</t>
  </si>
  <si>
    <t>Tomeszewski</t>
  </si>
  <si>
    <t>Poznań</t>
  </si>
  <si>
    <t>Aleksander</t>
  </si>
  <si>
    <t>Walewski</t>
  </si>
  <si>
    <t>Kraków</t>
  </si>
  <si>
    <t>Antoni</t>
  </si>
  <si>
    <t>Grzybowki</t>
  </si>
  <si>
    <t>Łódź</t>
  </si>
  <si>
    <t>Kurowski</t>
  </si>
  <si>
    <t>Gdynia</t>
  </si>
  <si>
    <t>Michał</t>
  </si>
  <si>
    <t>Kaczyński</t>
  </si>
  <si>
    <t>Szczecin</t>
  </si>
  <si>
    <t>Adam</t>
  </si>
  <si>
    <t>Kosowski</t>
  </si>
  <si>
    <t>Gdańsk</t>
  </si>
  <si>
    <t>Wacław</t>
  </si>
  <si>
    <t>Borkowski</t>
  </si>
  <si>
    <t>Wiesiu</t>
  </si>
  <si>
    <t>Paweł</t>
  </si>
  <si>
    <t>Warszawa</t>
  </si>
  <si>
    <t>Sosnowski</t>
  </si>
  <si>
    <t>Łukasz</t>
  </si>
  <si>
    <t>Rogowski</t>
  </si>
  <si>
    <t>Szyperski</t>
  </si>
  <si>
    <t>Olsztyn</t>
  </si>
  <si>
    <t>Krzysztof</t>
  </si>
  <si>
    <t>Kowalski</t>
  </si>
  <si>
    <t>Tomasz</t>
  </si>
  <si>
    <t>Wojski</t>
  </si>
  <si>
    <t>Marcin</t>
  </si>
  <si>
    <t>Przemysław</t>
  </si>
  <si>
    <t>Nowakowski</t>
  </si>
  <si>
    <t>Olgierd</t>
  </si>
  <si>
    <t>Kosiński</t>
  </si>
  <si>
    <t>Wrocław</t>
  </si>
  <si>
    <t>Dominik</t>
  </si>
  <si>
    <t>Katowice</t>
  </si>
  <si>
    <t>Jacek</t>
  </si>
  <si>
    <t>Walczewski</t>
  </si>
  <si>
    <t>Laskowski</t>
  </si>
  <si>
    <t>Wojciech</t>
  </si>
  <si>
    <t>Nowak</t>
  </si>
  <si>
    <t>Romański</t>
  </si>
  <si>
    <t>Hubert</t>
  </si>
  <si>
    <t>Ranking</t>
  </si>
  <si>
    <t>Produkt</t>
  </si>
  <si>
    <t>sprzedaż</t>
  </si>
  <si>
    <t>produkt 1</t>
  </si>
  <si>
    <t>produkt 2</t>
  </si>
  <si>
    <t>produkt 3</t>
  </si>
  <si>
    <t>SUMA</t>
  </si>
  <si>
    <t>produkt 6</t>
  </si>
  <si>
    <t>ŚREDNIA</t>
  </si>
  <si>
    <t>produkt 4</t>
  </si>
  <si>
    <t>produkt 9</t>
  </si>
  <si>
    <t>MAX</t>
  </si>
  <si>
    <t>produkt 5</t>
  </si>
  <si>
    <t>produkt 12</t>
  </si>
  <si>
    <t>ILOŚĆ</t>
  </si>
  <si>
    <t>produkt 7</t>
  </si>
  <si>
    <t>produkt 8</t>
  </si>
  <si>
    <t>&lt;350</t>
  </si>
  <si>
    <t>&gt;100</t>
  </si>
  <si>
    <t>produkt 10</t>
  </si>
  <si>
    <t>produkt 11</t>
  </si>
  <si>
    <t>Baza Danych</t>
  </si>
  <si>
    <t>Warunki</t>
  </si>
  <si>
    <t>Funkcje Bazy Danych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</si>
</sst>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color indexed="9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0"/>
    </font>
    <font>
      <b/>
      <sz val="11.75"/>
      <color indexed="8"/>
      <name val="Arial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53">
      <alignment/>
      <protection/>
    </xf>
    <xf numFmtId="3" fontId="2" fillId="0" borderId="10" xfId="53" applyNumberFormat="1" applyBorder="1">
      <alignment/>
      <protection/>
    </xf>
    <xf numFmtId="0" fontId="2" fillId="0" borderId="10" xfId="53" applyBorder="1">
      <alignment/>
      <protection/>
    </xf>
    <xf numFmtId="0" fontId="3" fillId="0" borderId="10" xfId="53" applyFont="1" applyBorder="1">
      <alignment/>
      <protection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13" xfId="53" applyBorder="1" applyAlignment="1">
      <alignment/>
      <protection/>
    </xf>
    <xf numFmtId="0" fontId="4" fillId="0" borderId="0" xfId="54" applyFont="1">
      <alignment/>
      <protection/>
    </xf>
    <xf numFmtId="3" fontId="4" fillId="0" borderId="0" xfId="58" applyNumberFormat="1" applyFont="1" applyAlignment="1">
      <alignment/>
    </xf>
    <xf numFmtId="3" fontId="4" fillId="0" borderId="0" xfId="54" applyNumberFormat="1" applyFont="1">
      <alignment/>
      <protection/>
    </xf>
    <xf numFmtId="3" fontId="3" fillId="4" borderId="0" xfId="53" applyNumberFormat="1" applyFont="1" applyFill="1">
      <alignment/>
      <protection/>
    </xf>
    <xf numFmtId="3" fontId="3" fillId="17" borderId="10" xfId="53" applyNumberFormat="1" applyFont="1" applyFill="1" applyBorder="1">
      <alignment/>
      <protection/>
    </xf>
    <xf numFmtId="3" fontId="3" fillId="4" borderId="10" xfId="53" applyNumberFormat="1" applyFont="1" applyFill="1" applyBorder="1">
      <alignment/>
      <protection/>
    </xf>
    <xf numFmtId="0" fontId="3" fillId="4" borderId="10" xfId="53" applyFont="1" applyFill="1" applyBorder="1">
      <alignment/>
      <protection/>
    </xf>
    <xf numFmtId="0" fontId="2" fillId="0" borderId="0" xfId="53" applyAlignment="1">
      <alignment wrapText="1"/>
      <protection/>
    </xf>
    <xf numFmtId="0" fontId="2" fillId="0" borderId="10" xfId="53" applyBorder="1" applyAlignment="1">
      <alignment wrapText="1"/>
      <protection/>
    </xf>
    <xf numFmtId="0" fontId="2" fillId="0" borderId="0" xfId="53" applyFont="1">
      <alignment/>
      <protection/>
    </xf>
    <xf numFmtId="3" fontId="2" fillId="0" borderId="10" xfId="53" applyNumberFormat="1" applyFont="1" applyBorder="1">
      <alignment/>
      <protection/>
    </xf>
    <xf numFmtId="0" fontId="4" fillId="4" borderId="10" xfId="54" applyFont="1" applyFill="1" applyBorder="1">
      <alignment/>
      <protection/>
    </xf>
    <xf numFmtId="0" fontId="4" fillId="4" borderId="10" xfId="54" applyFont="1" applyFill="1" applyBorder="1" applyAlignment="1">
      <alignment horizontal="center"/>
      <protection/>
    </xf>
    <xf numFmtId="0" fontId="4" fillId="0" borderId="0" xfId="54" applyFont="1" applyBorder="1">
      <alignment/>
      <protection/>
    </xf>
    <xf numFmtId="0" fontId="5" fillId="0" borderId="0" xfId="54" applyFont="1">
      <alignment/>
      <protection/>
    </xf>
    <xf numFmtId="3" fontId="4" fillId="0" borderId="10" xfId="54" applyNumberFormat="1" applyFont="1" applyBorder="1" applyAlignment="1">
      <alignment horizontal="center"/>
      <protection/>
    </xf>
    <xf numFmtId="0" fontId="5" fillId="0" borderId="0" xfId="54" applyFont="1" applyBorder="1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26" fillId="0" borderId="0" xfId="0" applyFont="1" applyAlignment="1">
      <alignment/>
    </xf>
    <xf numFmtId="0" fontId="27" fillId="0" borderId="23" xfId="0" applyFont="1" applyBorder="1" applyAlignment="1">
      <alignment/>
    </xf>
    <xf numFmtId="0" fontId="27" fillId="0" borderId="18" xfId="0" applyFont="1" applyBorder="1" applyAlignment="1">
      <alignment/>
    </xf>
    <xf numFmtId="3" fontId="27" fillId="0" borderId="24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 2" xfId="53"/>
    <cellStyle name="Normalny_C6_2008v2007 C12 Actuals" xfId="54"/>
    <cellStyle name="Note" xfId="55"/>
    <cellStyle name="Output" xfId="56"/>
    <cellStyle name="Percent" xfId="57"/>
    <cellStyle name="Procentowy 2" xfId="58"/>
    <cellStyle name="Title" xfId="59"/>
    <cellStyle name="Total" xfId="60"/>
    <cellStyle name="Currency" xfId="61"/>
    <cellStyle name="Currency [0]" xfId="62"/>
    <cellStyle name="Warning Text" xfId="63"/>
    <cellStyle name="Обычный_Huefs13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03625"/>
          <c:w val="0.9852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'Adres 2'!$B$6</c:f>
              <c:strCache>
                <c:ptCount val="1"/>
                <c:pt idx="0">
                  <c:v>Polska Sprzedaż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'Adres 2'!$C$5:$N$5</c:f>
              <c:strCache/>
            </c:strRef>
          </c:cat>
          <c:val>
            <c:numRef>
              <c:f>'Adres 2'!$C$6:$N$6</c:f>
              <c:numCache>
                <c:ptCount val="12"/>
                <c:pt idx="0">
                  <c:v>116956.35211643054</c:v>
                </c:pt>
                <c:pt idx="1">
                  <c:v>94501.57290224796</c:v>
                </c:pt>
                <c:pt idx="2">
                  <c:v>8215</c:v>
                </c:pt>
                <c:pt idx="3">
                  <c:v>81836.23328743759</c:v>
                </c:pt>
                <c:pt idx="4">
                  <c:v>80962.19090332516</c:v>
                </c:pt>
                <c:pt idx="5">
                  <c:v>103462.16112172083</c:v>
                </c:pt>
                <c:pt idx="6">
                  <c:v>30123.647394415217</c:v>
                </c:pt>
                <c:pt idx="7">
                  <c:v>33669.07869547819</c:v>
                </c:pt>
                <c:pt idx="8">
                  <c:v>23037.32821496226</c:v>
                </c:pt>
                <c:pt idx="9">
                  <c:v>106402.88038080152</c:v>
                </c:pt>
                <c:pt idx="10">
                  <c:v>14074.0648119925</c:v>
                </c:pt>
                <c:pt idx="11">
                  <c:v>79065.47850683866</c:v>
                </c:pt>
              </c:numCache>
            </c:numRef>
          </c:val>
          <c:smooth val="0"/>
        </c:ser>
        <c:marker val="1"/>
        <c:axId val="32013168"/>
        <c:axId val="19683057"/>
      </c:lineChart>
      <c:catAx>
        <c:axId val="3201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3057"/>
        <c:crosses val="autoZero"/>
        <c:auto val="1"/>
        <c:lblOffset val="100"/>
        <c:tickLblSkip val="1"/>
        <c:noMultiLvlLbl val="0"/>
      </c:catAx>
      <c:valAx>
        <c:axId val="19683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1316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325"/>
                <c:y val="0.0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7</xdr:row>
      <xdr:rowOff>0</xdr:rowOff>
    </xdr:from>
    <xdr:to>
      <xdr:col>14</xdr:col>
      <xdr:colOff>85725</xdr:colOff>
      <xdr:row>24</xdr:row>
      <xdr:rowOff>114300</xdr:rowOff>
    </xdr:to>
    <xdr:graphicFrame>
      <xdr:nvGraphicFramePr>
        <xdr:cNvPr id="1" name="Chart 3"/>
        <xdr:cNvGraphicFramePr/>
      </xdr:nvGraphicFramePr>
      <xdr:xfrm>
        <a:off x="1504950" y="1152525"/>
        <a:ext cx="109251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14"/>
  <sheetViews>
    <sheetView showGridLines="0" tabSelected="1" zoomScale="90" zoomScaleNormal="90" zoomScalePageLayoutView="0" workbookViewId="0" topLeftCell="A1">
      <selection activeCell="L3" sqref="L3"/>
    </sheetView>
  </sheetViews>
  <sheetFormatPr defaultColWidth="8.796875" defaultRowHeight="14.25"/>
  <cols>
    <col min="1" max="1" width="1.69921875" style="1" customWidth="1"/>
    <col min="2" max="2" width="15.3984375" style="17" bestFit="1" customWidth="1"/>
    <col min="3" max="3" width="7" style="1" bestFit="1" customWidth="1"/>
    <col min="4" max="4" width="9.8984375" style="1" customWidth="1"/>
    <col min="5" max="5" width="20.8984375" style="1" bestFit="1" customWidth="1"/>
    <col min="6" max="9" width="9" style="1" customWidth="1"/>
    <col min="10" max="10" width="1.59765625" style="1" customWidth="1"/>
    <col min="11" max="11" width="9.69921875" style="1" bestFit="1" customWidth="1"/>
    <col min="12" max="14" width="9.59765625" style="1" bestFit="1" customWidth="1"/>
    <col min="15" max="15" width="10" style="1" bestFit="1" customWidth="1"/>
    <col min="16" max="16384" width="9" style="1" customWidth="1"/>
  </cols>
  <sheetData>
    <row r="2" spans="3:15" ht="12.75">
      <c r="C2" s="3"/>
      <c r="D2" s="3"/>
      <c r="E2" s="3"/>
      <c r="F2" s="7" t="s">
        <v>18</v>
      </c>
      <c r="G2" s="6"/>
      <c r="H2" s="6"/>
      <c r="I2" s="5"/>
      <c r="K2" s="3"/>
      <c r="L2" s="4" t="s">
        <v>14</v>
      </c>
      <c r="M2" s="4" t="s">
        <v>13</v>
      </c>
      <c r="N2" s="4" t="s">
        <v>12</v>
      </c>
      <c r="O2" s="4" t="s">
        <v>11</v>
      </c>
    </row>
    <row r="3" spans="3:15" ht="12.75">
      <c r="C3" s="4" t="s">
        <v>17</v>
      </c>
      <c r="D3" s="4" t="s">
        <v>16</v>
      </c>
      <c r="E3" s="4" t="s">
        <v>15</v>
      </c>
      <c r="F3" s="4" t="s">
        <v>14</v>
      </c>
      <c r="G3" s="4" t="s">
        <v>13</v>
      </c>
      <c r="H3" s="4" t="s">
        <v>12</v>
      </c>
      <c r="I3" s="4" t="s">
        <v>11</v>
      </c>
      <c r="K3" s="3" t="s">
        <v>10</v>
      </c>
      <c r="L3" s="2"/>
      <c r="M3" s="2"/>
      <c r="N3" s="2"/>
      <c r="O3" s="2"/>
    </row>
    <row r="4" spans="3:15" ht="12.75">
      <c r="C4" s="3" t="s">
        <v>7</v>
      </c>
      <c r="D4" s="3" t="s">
        <v>4</v>
      </c>
      <c r="E4" s="3" t="s">
        <v>6</v>
      </c>
      <c r="F4" s="2">
        <v>67.257906699292</v>
      </c>
      <c r="G4" s="3"/>
      <c r="H4" s="3"/>
      <c r="I4" s="2">
        <f aca="true" t="shared" si="0" ref="I4:I14">SUM(F4:H4)</f>
        <v>67.257906699292</v>
      </c>
      <c r="K4" s="3" t="s">
        <v>9</v>
      </c>
      <c r="L4" s="2"/>
      <c r="M4" s="2"/>
      <c r="N4" s="2"/>
      <c r="O4" s="2"/>
    </row>
    <row r="5" spans="3:15" ht="12.75">
      <c r="C5" s="3" t="s">
        <v>2</v>
      </c>
      <c r="D5" s="3" t="s">
        <v>1</v>
      </c>
      <c r="E5" s="3" t="s">
        <v>3</v>
      </c>
      <c r="F5" s="2">
        <v>400.5555372066693</v>
      </c>
      <c r="G5" s="2">
        <v>70.48052423757323</v>
      </c>
      <c r="H5" s="3">
        <v>122</v>
      </c>
      <c r="I5" s="2">
        <f t="shared" si="0"/>
        <v>593.0360614442426</v>
      </c>
      <c r="K5" s="3" t="s">
        <v>4</v>
      </c>
      <c r="L5" s="2"/>
      <c r="M5" s="2"/>
      <c r="N5" s="2"/>
      <c r="O5" s="2"/>
    </row>
    <row r="6" spans="3:15" ht="12.75">
      <c r="C6" s="3" t="s">
        <v>7</v>
      </c>
      <c r="D6" s="3" t="s">
        <v>10</v>
      </c>
      <c r="E6" s="3" t="s">
        <v>6</v>
      </c>
      <c r="F6" s="2">
        <v>836.5955554227913</v>
      </c>
      <c r="G6" s="3"/>
      <c r="H6" s="3"/>
      <c r="I6" s="2">
        <f t="shared" si="0"/>
        <v>836.5955554227913</v>
      </c>
      <c r="K6" s="3" t="s">
        <v>1</v>
      </c>
      <c r="L6" s="2"/>
      <c r="M6" s="2"/>
      <c r="N6" s="2"/>
      <c r="O6" s="2"/>
    </row>
    <row r="7" spans="3:9" ht="12.75">
      <c r="C7" s="3" t="s">
        <v>5</v>
      </c>
      <c r="D7" s="3" t="s">
        <v>9</v>
      </c>
      <c r="E7" s="3" t="s">
        <v>8</v>
      </c>
      <c r="F7" s="3"/>
      <c r="G7" s="2">
        <v>789.7219380434007</v>
      </c>
      <c r="H7" s="2">
        <v>332.4079416493273</v>
      </c>
      <c r="I7" s="2">
        <f t="shared" si="0"/>
        <v>1122.129879692728</v>
      </c>
    </row>
    <row r="8" spans="3:15" ht="12.75">
      <c r="C8" s="3" t="s">
        <v>5</v>
      </c>
      <c r="D8" s="3" t="s">
        <v>4</v>
      </c>
      <c r="E8" s="3" t="s">
        <v>0</v>
      </c>
      <c r="F8" s="3"/>
      <c r="G8" s="2">
        <v>416.2768072332854</v>
      </c>
      <c r="H8" s="3"/>
      <c r="I8" s="2">
        <f t="shared" si="0"/>
        <v>416.2768072332854</v>
      </c>
      <c r="K8" s="3"/>
      <c r="L8" s="4" t="s">
        <v>10</v>
      </c>
      <c r="M8" s="4" t="s">
        <v>9</v>
      </c>
      <c r="N8" s="4" t="s">
        <v>4</v>
      </c>
      <c r="O8" s="4" t="s">
        <v>1</v>
      </c>
    </row>
    <row r="9" spans="3:15" ht="12.75">
      <c r="C9" s="3" t="s">
        <v>2</v>
      </c>
      <c r="D9" s="3" t="s">
        <v>10</v>
      </c>
      <c r="E9" s="3" t="s">
        <v>6</v>
      </c>
      <c r="F9" s="3"/>
      <c r="G9" s="3"/>
      <c r="H9" s="2">
        <v>465.85083809608483</v>
      </c>
      <c r="I9" s="2">
        <f t="shared" si="0"/>
        <v>465.85083809608483</v>
      </c>
      <c r="K9" s="3" t="s">
        <v>5</v>
      </c>
      <c r="L9" s="18"/>
      <c r="M9" s="18"/>
      <c r="N9" s="18"/>
      <c r="O9" s="18"/>
    </row>
    <row r="10" spans="3:15" ht="12.75">
      <c r="C10" s="3" t="s">
        <v>7</v>
      </c>
      <c r="D10" s="3" t="s">
        <v>9</v>
      </c>
      <c r="E10" s="3" t="s">
        <v>8</v>
      </c>
      <c r="F10" s="2">
        <v>671.2784104017333</v>
      </c>
      <c r="G10" s="3"/>
      <c r="H10" s="3"/>
      <c r="I10" s="2">
        <f t="shared" si="0"/>
        <v>671.2784104017333</v>
      </c>
      <c r="K10" s="3" t="s">
        <v>2</v>
      </c>
      <c r="L10" s="18"/>
      <c r="M10" s="18"/>
      <c r="N10" s="18"/>
      <c r="O10" s="18"/>
    </row>
    <row r="11" spans="3:15" ht="12.75">
      <c r="C11" s="3" t="s">
        <v>2</v>
      </c>
      <c r="D11" s="3" t="s">
        <v>4</v>
      </c>
      <c r="E11" s="3" t="s">
        <v>8</v>
      </c>
      <c r="F11" s="3"/>
      <c r="G11" s="2">
        <v>381.57620928728255</v>
      </c>
      <c r="H11" s="2">
        <v>832.0100039923925</v>
      </c>
      <c r="I11" s="2">
        <f t="shared" si="0"/>
        <v>1213.5862132796751</v>
      </c>
      <c r="K11" s="3" t="s">
        <v>7</v>
      </c>
      <c r="L11" s="18"/>
      <c r="M11" s="18"/>
      <c r="N11" s="18"/>
      <c r="O11" s="18"/>
    </row>
    <row r="12" spans="3:9" ht="12.75">
      <c r="C12" s="3" t="s">
        <v>7</v>
      </c>
      <c r="D12" s="3" t="s">
        <v>1</v>
      </c>
      <c r="E12" s="3" t="s">
        <v>6</v>
      </c>
      <c r="F12" s="2">
        <v>196.1858658669131</v>
      </c>
      <c r="G12" s="3"/>
      <c r="H12" s="2">
        <v>952.7156789536699</v>
      </c>
      <c r="I12" s="2">
        <f t="shared" si="0"/>
        <v>1148.901544820583</v>
      </c>
    </row>
    <row r="13" spans="3:9" ht="12.75">
      <c r="C13" s="3" t="s">
        <v>5</v>
      </c>
      <c r="D13" s="3" t="s">
        <v>4</v>
      </c>
      <c r="E13" s="3" t="s">
        <v>3</v>
      </c>
      <c r="F13" s="3"/>
      <c r="G13" s="2">
        <v>585.0712614668432</v>
      </c>
      <c r="H13" s="3"/>
      <c r="I13" s="2">
        <f t="shared" si="0"/>
        <v>585.0712614668432</v>
      </c>
    </row>
    <row r="14" spans="3:9" ht="12.75">
      <c r="C14" s="3" t="s">
        <v>2</v>
      </c>
      <c r="D14" s="3" t="s">
        <v>1</v>
      </c>
      <c r="E14" s="3" t="s">
        <v>0</v>
      </c>
      <c r="F14" s="3"/>
      <c r="G14" s="2">
        <v>271.59899646283134</v>
      </c>
      <c r="H14" s="3"/>
      <c r="I14" s="2">
        <f t="shared" si="0"/>
        <v>271.59899646283134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="90" zoomScaleNormal="90" zoomScalePageLayoutView="0" workbookViewId="0" topLeftCell="A1">
      <selection activeCell="L3" sqref="L3"/>
    </sheetView>
  </sheetViews>
  <sheetFormatPr defaultColWidth="8.796875" defaultRowHeight="14.25"/>
  <cols>
    <col min="1" max="1" width="1.69921875" style="1" customWidth="1"/>
    <col min="2" max="2" width="15.3984375" style="17" bestFit="1" customWidth="1"/>
    <col min="3" max="3" width="7" style="1" bestFit="1" customWidth="1"/>
    <col min="4" max="4" width="9.8984375" style="1" customWidth="1"/>
    <col min="5" max="5" width="20.8984375" style="1" bestFit="1" customWidth="1"/>
    <col min="6" max="9" width="9" style="1" customWidth="1"/>
    <col min="10" max="10" width="1.59765625" style="1" customWidth="1"/>
    <col min="11" max="11" width="9.69921875" style="1" bestFit="1" customWidth="1"/>
    <col min="12" max="14" width="9.59765625" style="1" bestFit="1" customWidth="1"/>
    <col min="15" max="15" width="10" style="1" bestFit="1" customWidth="1"/>
    <col min="16" max="16384" width="9" style="1" customWidth="1"/>
  </cols>
  <sheetData>
    <row r="2" spans="3:15" ht="12.75">
      <c r="C2" s="3"/>
      <c r="D2" s="3"/>
      <c r="E2" s="3"/>
      <c r="F2" s="7" t="s">
        <v>18</v>
      </c>
      <c r="G2" s="6"/>
      <c r="H2" s="6"/>
      <c r="I2" s="5"/>
      <c r="K2" s="3"/>
      <c r="L2" s="4" t="s">
        <v>14</v>
      </c>
      <c r="M2" s="4" t="s">
        <v>13</v>
      </c>
      <c r="N2" s="4" t="s">
        <v>12</v>
      </c>
      <c r="O2" s="4" t="s">
        <v>11</v>
      </c>
    </row>
    <row r="3" spans="3:15" ht="12.75">
      <c r="C3" s="4" t="s">
        <v>17</v>
      </c>
      <c r="D3" s="4" t="s">
        <v>16</v>
      </c>
      <c r="E3" s="4" t="s">
        <v>15</v>
      </c>
      <c r="F3" s="4" t="s">
        <v>14</v>
      </c>
      <c r="G3" s="4" t="s">
        <v>13</v>
      </c>
      <c r="H3" s="4" t="s">
        <v>12</v>
      </c>
      <c r="I3" s="4" t="s">
        <v>11</v>
      </c>
      <c r="K3" s="3" t="s">
        <v>10</v>
      </c>
      <c r="L3" s="2">
        <f>SUMIF($D:$D,$K3,F:F)</f>
        <v>836.5955554227913</v>
      </c>
      <c r="M3" s="2">
        <f aca="true" t="shared" si="0" ref="M3:O6">SUMIF($D:$D,$K3,G$1:G$65536)</f>
        <v>0</v>
      </c>
      <c r="N3" s="2">
        <f t="shared" si="0"/>
        <v>465.85083809608483</v>
      </c>
      <c r="O3" s="2">
        <f>SUMIF($D:$D,$K3,I:I)</f>
        <v>1302.4463935188762</v>
      </c>
    </row>
    <row r="4" spans="2:15" ht="12.75">
      <c r="B4" s="17" t="str">
        <f>CONCATENATE(C4,D4)</f>
        <v>marzecKategoria 3</v>
      </c>
      <c r="C4" s="3" t="s">
        <v>7</v>
      </c>
      <c r="D4" s="3" t="s">
        <v>4</v>
      </c>
      <c r="E4" s="3" t="s">
        <v>6</v>
      </c>
      <c r="F4" s="2">
        <v>67.257906699292</v>
      </c>
      <c r="G4" s="3"/>
      <c r="H4" s="3"/>
      <c r="I4" s="2">
        <f aca="true" t="shared" si="1" ref="I4:I14">SUM(F4:H4)</f>
        <v>67.257906699292</v>
      </c>
      <c r="K4" s="3" t="s">
        <v>9</v>
      </c>
      <c r="L4" s="2">
        <f>SUMIF($D:$D,$K4,F:F)</f>
        <v>671.2784104017333</v>
      </c>
      <c r="M4" s="2">
        <f t="shared" si="0"/>
        <v>789.7219380434007</v>
      </c>
      <c r="N4" s="2">
        <f t="shared" si="0"/>
        <v>332.4079416493273</v>
      </c>
      <c r="O4" s="2">
        <f t="shared" si="0"/>
        <v>1793.4082900944613</v>
      </c>
    </row>
    <row r="5" spans="2:15" ht="12.75">
      <c r="B5" s="17" t="str">
        <f aca="true" t="shared" si="2" ref="B5:B14">CONCATENATE(C5,D5)</f>
        <v>lutyKategoria 4</v>
      </c>
      <c r="C5" s="3" t="s">
        <v>2</v>
      </c>
      <c r="D5" s="3" t="s">
        <v>1</v>
      </c>
      <c r="E5" s="3" t="s">
        <v>3</v>
      </c>
      <c r="F5" s="2">
        <v>400.5555372066693</v>
      </c>
      <c r="G5" s="2">
        <v>70.48052423757323</v>
      </c>
      <c r="H5" s="3">
        <v>122</v>
      </c>
      <c r="I5" s="2">
        <f t="shared" si="1"/>
        <v>593.0360614442426</v>
      </c>
      <c r="K5" s="3" t="s">
        <v>4</v>
      </c>
      <c r="L5" s="2">
        <f>SUMIF($D:$D,$K5,F:F)</f>
        <v>67.257906699292</v>
      </c>
      <c r="M5" s="2">
        <f t="shared" si="0"/>
        <v>1382.9242779874112</v>
      </c>
      <c r="N5" s="2">
        <f t="shared" si="0"/>
        <v>832.0100039923925</v>
      </c>
      <c r="O5" s="2">
        <f t="shared" si="0"/>
        <v>2282.192188679096</v>
      </c>
    </row>
    <row r="6" spans="2:15" ht="12.75">
      <c r="B6" s="17" t="str">
        <f t="shared" si="2"/>
        <v>marzecKategoria 1</v>
      </c>
      <c r="C6" s="3" t="s">
        <v>7</v>
      </c>
      <c r="D6" s="3" t="s">
        <v>10</v>
      </c>
      <c r="E6" s="3" t="s">
        <v>6</v>
      </c>
      <c r="F6" s="2">
        <v>836.5955554227913</v>
      </c>
      <c r="G6" s="3"/>
      <c r="H6" s="3"/>
      <c r="I6" s="2">
        <f t="shared" si="1"/>
        <v>836.5955554227913</v>
      </c>
      <c r="K6" s="3" t="s">
        <v>1</v>
      </c>
      <c r="L6" s="2">
        <f>SUMIF($D:$D,$K6,F:F)</f>
        <v>596.7414030735824</v>
      </c>
      <c r="M6" s="2">
        <f t="shared" si="0"/>
        <v>342.0795207004046</v>
      </c>
      <c r="N6" s="2">
        <f t="shared" si="0"/>
        <v>1074.7156789536698</v>
      </c>
      <c r="O6" s="2">
        <f t="shared" si="0"/>
        <v>2013.536602727657</v>
      </c>
    </row>
    <row r="7" spans="2:9" ht="12.75">
      <c r="B7" s="17" t="str">
        <f t="shared" si="2"/>
        <v>styczeńKategoria 2</v>
      </c>
      <c r="C7" s="3" t="s">
        <v>5</v>
      </c>
      <c r="D7" s="3" t="s">
        <v>9</v>
      </c>
      <c r="E7" s="3" t="s">
        <v>8</v>
      </c>
      <c r="F7" s="3"/>
      <c r="G7" s="2">
        <v>789.7219380434007</v>
      </c>
      <c r="H7" s="2">
        <v>332.4079416493273</v>
      </c>
      <c r="I7" s="2">
        <f t="shared" si="1"/>
        <v>1122.129879692728</v>
      </c>
    </row>
    <row r="8" spans="2:15" ht="12.75">
      <c r="B8" s="17" t="str">
        <f t="shared" si="2"/>
        <v>styczeńKategoria 3</v>
      </c>
      <c r="C8" s="3" t="s">
        <v>5</v>
      </c>
      <c r="D8" s="3" t="s">
        <v>4</v>
      </c>
      <c r="E8" s="3" t="s">
        <v>0</v>
      </c>
      <c r="F8" s="3"/>
      <c r="G8" s="2">
        <v>416.2768072332854</v>
      </c>
      <c r="H8" s="3"/>
      <c r="I8" s="2">
        <f t="shared" si="1"/>
        <v>416.2768072332854</v>
      </c>
      <c r="K8" s="3"/>
      <c r="L8" s="4" t="s">
        <v>10</v>
      </c>
      <c r="M8" s="4" t="s">
        <v>9</v>
      </c>
      <c r="N8" s="4" t="s">
        <v>4</v>
      </c>
      <c r="O8" s="4" t="s">
        <v>1</v>
      </c>
    </row>
    <row r="9" spans="2:15" ht="12.75">
      <c r="B9" s="17" t="str">
        <f t="shared" si="2"/>
        <v>lutyKategoria 1</v>
      </c>
      <c r="C9" s="3" t="s">
        <v>2</v>
      </c>
      <c r="D9" s="3" t="s">
        <v>10</v>
      </c>
      <c r="E9" s="3" t="s">
        <v>6</v>
      </c>
      <c r="F9" s="3"/>
      <c r="G9" s="3"/>
      <c r="H9" s="2">
        <v>465.85083809608483</v>
      </c>
      <c r="I9" s="2">
        <f t="shared" si="1"/>
        <v>465.85083809608483</v>
      </c>
      <c r="K9" s="3" t="s">
        <v>5</v>
      </c>
      <c r="L9" s="18">
        <f>SUMIF($B:$B,CONCATENATE($K9,L$8),$I:$I)</f>
        <v>0</v>
      </c>
      <c r="M9" s="18">
        <f>SUMIF($B:$B,CONCATENATE($K9,M$8),$I:$I)</f>
        <v>1122.129879692728</v>
      </c>
      <c r="N9" s="18">
        <f>SUMIF($B:$B,CONCATENATE($K9,N$8),$I:$I)</f>
        <v>1001.3480687001286</v>
      </c>
      <c r="O9" s="18">
        <f>SUMIF($B:$B,CONCATENATE($K9,O$8),$I:$I)</f>
        <v>0</v>
      </c>
    </row>
    <row r="10" spans="2:15" ht="12.75">
      <c r="B10" s="17" t="str">
        <f t="shared" si="2"/>
        <v>marzecKategoria 2</v>
      </c>
      <c r="C10" s="3" t="s">
        <v>7</v>
      </c>
      <c r="D10" s="3" t="s">
        <v>9</v>
      </c>
      <c r="E10" s="3" t="s">
        <v>8</v>
      </c>
      <c r="F10" s="2">
        <v>671.2784104017333</v>
      </c>
      <c r="G10" s="3"/>
      <c r="H10" s="3"/>
      <c r="I10" s="2">
        <f t="shared" si="1"/>
        <v>671.2784104017333</v>
      </c>
      <c r="K10" s="3" t="s">
        <v>2</v>
      </c>
      <c r="L10" s="18">
        <f aca="true" t="shared" si="3" ref="L10:O11">SUMIF($B:$B,CONCATENATE($K10,L$8),$I:$I)</f>
        <v>465.85083809608483</v>
      </c>
      <c r="M10" s="18">
        <f t="shared" si="3"/>
        <v>0</v>
      </c>
      <c r="N10" s="18">
        <f t="shared" si="3"/>
        <v>1213.5862132796751</v>
      </c>
      <c r="O10" s="18">
        <f t="shared" si="3"/>
        <v>864.6350579070739</v>
      </c>
    </row>
    <row r="11" spans="2:15" ht="12.75">
      <c r="B11" s="17" t="str">
        <f t="shared" si="2"/>
        <v>lutyKategoria 3</v>
      </c>
      <c r="C11" s="3" t="s">
        <v>2</v>
      </c>
      <c r="D11" s="3" t="s">
        <v>4</v>
      </c>
      <c r="E11" s="3" t="s">
        <v>8</v>
      </c>
      <c r="F11" s="3"/>
      <c r="G11" s="2">
        <v>381.57620928728255</v>
      </c>
      <c r="H11" s="2">
        <v>832.0100039923925</v>
      </c>
      <c r="I11" s="2">
        <f t="shared" si="1"/>
        <v>1213.5862132796751</v>
      </c>
      <c r="K11" s="3" t="s">
        <v>7</v>
      </c>
      <c r="L11" s="18">
        <f t="shared" si="3"/>
        <v>836.5955554227913</v>
      </c>
      <c r="M11" s="18">
        <f t="shared" si="3"/>
        <v>671.2784104017333</v>
      </c>
      <c r="N11" s="18">
        <f t="shared" si="3"/>
        <v>67.257906699292</v>
      </c>
      <c r="O11" s="18">
        <f t="shared" si="3"/>
        <v>1148.901544820583</v>
      </c>
    </row>
    <row r="12" spans="2:9" ht="12.75">
      <c r="B12" s="17" t="str">
        <f t="shared" si="2"/>
        <v>marzecKategoria 4</v>
      </c>
      <c r="C12" s="3" t="s">
        <v>7</v>
      </c>
      <c r="D12" s="3" t="s">
        <v>1</v>
      </c>
      <c r="E12" s="3" t="s">
        <v>6</v>
      </c>
      <c r="F12" s="2">
        <v>196.1858658669131</v>
      </c>
      <c r="G12" s="3"/>
      <c r="H12" s="2">
        <v>952.7156789536699</v>
      </c>
      <c r="I12" s="2">
        <f t="shared" si="1"/>
        <v>1148.901544820583</v>
      </c>
    </row>
    <row r="13" spans="2:9" ht="12.75">
      <c r="B13" s="17" t="str">
        <f t="shared" si="2"/>
        <v>styczeńKategoria 3</v>
      </c>
      <c r="C13" s="3" t="s">
        <v>5</v>
      </c>
      <c r="D13" s="3" t="s">
        <v>4</v>
      </c>
      <c r="E13" s="3" t="s">
        <v>3</v>
      </c>
      <c r="F13" s="3"/>
      <c r="G13" s="2">
        <v>585.0712614668432</v>
      </c>
      <c r="H13" s="3"/>
      <c r="I13" s="2">
        <f t="shared" si="1"/>
        <v>585.0712614668432</v>
      </c>
    </row>
    <row r="14" spans="2:9" ht="12.75">
      <c r="B14" s="17" t="str">
        <f t="shared" si="2"/>
        <v>lutyKategoria 4</v>
      </c>
      <c r="C14" s="3" t="s">
        <v>2</v>
      </c>
      <c r="D14" s="3" t="s">
        <v>1</v>
      </c>
      <c r="E14" s="3" t="s">
        <v>0</v>
      </c>
      <c r="F14" s="3"/>
      <c r="G14" s="2">
        <v>271.59899646283134</v>
      </c>
      <c r="H14" s="3"/>
      <c r="I14" s="2">
        <f t="shared" si="1"/>
        <v>271.59899646283134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40"/>
  <sheetViews>
    <sheetView showGridLines="0" zoomScalePageLayoutView="0" workbookViewId="0" topLeftCell="A1">
      <selection activeCell="C2" sqref="C2"/>
    </sheetView>
  </sheetViews>
  <sheetFormatPr defaultColWidth="8.796875" defaultRowHeight="14.25"/>
  <cols>
    <col min="1" max="1" width="9" style="8" customWidth="1"/>
    <col min="2" max="2" width="13.3984375" style="8" bestFit="1" customWidth="1"/>
    <col min="3" max="14" width="8.59765625" style="8" customWidth="1"/>
    <col min="15" max="16384" width="9" style="8" customWidth="1"/>
  </cols>
  <sheetData>
    <row r="5" spans="2:17" ht="12.75">
      <c r="B5" s="19"/>
      <c r="C5" s="20" t="s">
        <v>5</v>
      </c>
      <c r="D5" s="20" t="s">
        <v>2</v>
      </c>
      <c r="E5" s="20" t="s">
        <v>7</v>
      </c>
      <c r="F5" s="20" t="s">
        <v>33</v>
      </c>
      <c r="G5" s="20" t="s">
        <v>32</v>
      </c>
      <c r="H5" s="20" t="s">
        <v>31</v>
      </c>
      <c r="I5" s="20" t="s">
        <v>30</v>
      </c>
      <c r="J5" s="20" t="s">
        <v>29</v>
      </c>
      <c r="K5" s="20" t="s">
        <v>28</v>
      </c>
      <c r="L5" s="20" t="s">
        <v>27</v>
      </c>
      <c r="M5" s="20" t="s">
        <v>26</v>
      </c>
      <c r="N5" s="20" t="s">
        <v>25</v>
      </c>
      <c r="O5" s="21"/>
      <c r="P5" s="21"/>
      <c r="Q5" s="21"/>
    </row>
    <row r="6" spans="2:17" ht="12.75">
      <c r="B6" s="1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1"/>
      <c r="P6" s="21"/>
      <c r="Q6" s="21"/>
    </row>
    <row r="7" spans="3:17" s="22" customFormat="1" ht="12.75"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4"/>
      <c r="P7" s="24"/>
      <c r="Q7" s="24"/>
    </row>
    <row r="8" spans="15:17" ht="12.75">
      <c r="O8" s="21"/>
      <c r="P8" s="21"/>
      <c r="Q8" s="21"/>
    </row>
    <row r="9" spans="15:16" ht="12.75">
      <c r="O9" s="21"/>
      <c r="P9" s="21"/>
    </row>
    <row r="24" ht="12.75">
      <c r="P24" s="8" t="s">
        <v>34</v>
      </c>
    </row>
    <row r="27" spans="3:14" ht="12.75">
      <c r="C27" s="8" t="s">
        <v>5</v>
      </c>
      <c r="D27" s="8" t="s">
        <v>2</v>
      </c>
      <c r="E27" s="8" t="s">
        <v>7</v>
      </c>
      <c r="F27" s="8" t="s">
        <v>33</v>
      </c>
      <c r="G27" s="8" t="s">
        <v>32</v>
      </c>
      <c r="H27" s="8" t="s">
        <v>31</v>
      </c>
      <c r="I27" s="8" t="s">
        <v>30</v>
      </c>
      <c r="J27" s="8" t="s">
        <v>29</v>
      </c>
      <c r="K27" s="8" t="s">
        <v>28</v>
      </c>
      <c r="L27" s="8" t="s">
        <v>27</v>
      </c>
      <c r="M27" s="8" t="s">
        <v>26</v>
      </c>
      <c r="N27" s="8" t="s">
        <v>25</v>
      </c>
    </row>
    <row r="28" spans="1:14" ht="12.75">
      <c r="A28" s="8" t="s">
        <v>24</v>
      </c>
      <c r="B28" s="8" t="s">
        <v>23</v>
      </c>
      <c r="C28" s="10">
        <v>116956.35211643054</v>
      </c>
      <c r="D28" s="10">
        <v>94501.57290224796</v>
      </c>
      <c r="E28" s="10">
        <v>8215</v>
      </c>
      <c r="F28" s="10">
        <v>81836.23328743759</v>
      </c>
      <c r="G28" s="10">
        <v>80962.19090332516</v>
      </c>
      <c r="H28" s="10">
        <v>103462.16112172083</v>
      </c>
      <c r="I28" s="10">
        <v>30123.647394415217</v>
      </c>
      <c r="J28" s="10">
        <v>33669.07869547819</v>
      </c>
      <c r="K28" s="10">
        <v>23037.32821496226</v>
      </c>
      <c r="L28" s="10">
        <v>106402.88038080152</v>
      </c>
      <c r="M28" s="10">
        <v>14074.0648119925</v>
      </c>
      <c r="N28" s="10">
        <v>79065.47850683866</v>
      </c>
    </row>
    <row r="29" spans="2:14" ht="12.75">
      <c r="B29" s="8" t="s">
        <v>21</v>
      </c>
      <c r="C29" s="10">
        <v>41723.834815946204</v>
      </c>
      <c r="D29" s="10">
        <v>39514.599823942975</v>
      </c>
      <c r="E29" s="10">
        <v>3122.271775898376</v>
      </c>
      <c r="F29" s="10">
        <v>28089.083907456177</v>
      </c>
      <c r="G29" s="10">
        <v>30211.193971911973</v>
      </c>
      <c r="H29" s="10">
        <v>48170.6527078817</v>
      </c>
      <c r="I29" s="10">
        <v>13736.80676492877</v>
      </c>
      <c r="J29" s="10">
        <v>15324.300214568293</v>
      </c>
      <c r="K29" s="10">
        <v>9217.807639812427</v>
      </c>
      <c r="L29" s="10">
        <v>49076.90568748068</v>
      </c>
      <c r="M29" s="10">
        <v>4950.870768432138</v>
      </c>
      <c r="N29" s="10">
        <v>28508.94158370151</v>
      </c>
    </row>
    <row r="30" spans="2:14" ht="12.75">
      <c r="B30" s="8" t="s">
        <v>19</v>
      </c>
      <c r="C30" s="9">
        <v>30092.815347213484</v>
      </c>
      <c r="D30" s="9">
        <v>23660.277257186877</v>
      </c>
      <c r="E30" s="9">
        <v>2648.7493117164863</v>
      </c>
      <c r="F30" s="9">
        <v>21405.151055491762</v>
      </c>
      <c r="G30" s="9">
        <v>25820.172026089564</v>
      </c>
      <c r="H30" s="9">
        <v>28955.47306669588</v>
      </c>
      <c r="I30" s="9">
        <v>10394.19909791372</v>
      </c>
      <c r="J30" s="9">
        <v>12868.52406134733</v>
      </c>
      <c r="K30" s="9">
        <v>6168.951519139287</v>
      </c>
      <c r="L30" s="9">
        <v>38930.219256922624</v>
      </c>
      <c r="M30" s="9">
        <v>5227.399793264206</v>
      </c>
      <c r="N30" s="9">
        <v>18984.314016903914</v>
      </c>
    </row>
    <row r="31" spans="1:14" ht="12.75">
      <c r="A31" s="8" t="s">
        <v>22</v>
      </c>
      <c r="B31" s="8" t="s">
        <v>23</v>
      </c>
      <c r="C31" s="10">
        <v>176915.34279702813</v>
      </c>
      <c r="D31" s="10">
        <v>175409.45145913653</v>
      </c>
      <c r="E31" s="10">
        <v>37706.2649309393</v>
      </c>
      <c r="F31" s="10">
        <v>126519.1977550981</v>
      </c>
      <c r="G31" s="10">
        <v>60602.29069020253</v>
      </c>
      <c r="H31" s="10">
        <v>632219.3797324925</v>
      </c>
      <c r="I31" s="10">
        <v>2456.865713299816</v>
      </c>
      <c r="J31" s="10">
        <v>34707.17848017268</v>
      </c>
      <c r="K31" s="10">
        <v>18265.134841902563</v>
      </c>
      <c r="L31" s="10">
        <v>652150.3165467955</v>
      </c>
      <c r="M31" s="10">
        <v>29163.016528359138</v>
      </c>
      <c r="N31" s="10">
        <v>164082.35596788453</v>
      </c>
    </row>
    <row r="32" spans="2:14" ht="12.75">
      <c r="B32" s="8" t="s">
        <v>21</v>
      </c>
      <c r="C32" s="10">
        <v>85193.24352917976</v>
      </c>
      <c r="D32" s="10">
        <v>159287.46167602148</v>
      </c>
      <c r="E32" s="10">
        <v>6662.376307471201</v>
      </c>
      <c r="F32" s="10">
        <v>100171.15080642162</v>
      </c>
      <c r="G32" s="10">
        <v>88462.12940498885</v>
      </c>
      <c r="H32" s="10">
        <v>302064.5205783113</v>
      </c>
      <c r="I32" s="10">
        <v>55132.45659883533</v>
      </c>
      <c r="J32" s="10">
        <v>28675.414021070774</v>
      </c>
      <c r="K32" s="10">
        <v>24542.105545697257</v>
      </c>
      <c r="L32" s="10">
        <v>244260.5554598824</v>
      </c>
      <c r="M32" s="10">
        <v>5502.160123320019</v>
      </c>
      <c r="N32" s="10">
        <v>29278.24640657734</v>
      </c>
    </row>
    <row r="33" spans="2:14" ht="12.75">
      <c r="B33" s="8" t="s">
        <v>19</v>
      </c>
      <c r="C33" s="10">
        <v>6120.817739446415</v>
      </c>
      <c r="D33" s="10">
        <v>95170.35497859368</v>
      </c>
      <c r="E33" s="10">
        <v>12555</v>
      </c>
      <c r="F33" s="10">
        <v>55390.35415903111</v>
      </c>
      <c r="G33" s="10">
        <v>78185.2313169439</v>
      </c>
      <c r="H33" s="10">
        <v>176084.8325061036</v>
      </c>
      <c r="I33" s="10">
        <v>21350.28917576198</v>
      </c>
      <c r="J33" s="10">
        <v>12222</v>
      </c>
      <c r="K33" s="10">
        <v>41312.69115187734</v>
      </c>
      <c r="L33" s="10">
        <v>181267.15049425603</v>
      </c>
      <c r="M33" s="10">
        <v>26746.549151515024</v>
      </c>
      <c r="N33" s="10">
        <v>80963.90409925237</v>
      </c>
    </row>
    <row r="34" spans="1:14" ht="12.75">
      <c r="A34" s="8" t="s">
        <v>20</v>
      </c>
      <c r="B34" s="8" t="s">
        <v>23</v>
      </c>
      <c r="C34" s="10">
        <v>88946.82077276082</v>
      </c>
      <c r="D34" s="10">
        <v>86474.4384362041</v>
      </c>
      <c r="E34" s="10">
        <v>27242.98675263112</v>
      </c>
      <c r="F34" s="10">
        <v>207386.12900595478</v>
      </c>
      <c r="G34" s="10">
        <v>118581.53460034078</v>
      </c>
      <c r="H34" s="10">
        <v>270142.2498827998</v>
      </c>
      <c r="I34" s="10">
        <v>72752.92952487465</v>
      </c>
      <c r="J34" s="10">
        <v>64879.09412450807</v>
      </c>
      <c r="K34" s="10">
        <v>28462.45180498617</v>
      </c>
      <c r="L34" s="10">
        <v>175789.07708359088</v>
      </c>
      <c r="M34" s="10">
        <v>8989</v>
      </c>
      <c r="N34" s="10">
        <v>204848.85096134216</v>
      </c>
    </row>
    <row r="35" spans="2:14" ht="12.75">
      <c r="B35" s="8" t="s">
        <v>21</v>
      </c>
      <c r="C35" s="10">
        <v>8340.432056888472</v>
      </c>
      <c r="D35" s="10">
        <v>42914.26768979543</v>
      </c>
      <c r="E35" s="10">
        <v>7707.3506854462</v>
      </c>
      <c r="F35" s="10">
        <v>69969.79749853694</v>
      </c>
      <c r="G35" s="10">
        <v>9865</v>
      </c>
      <c r="H35" s="10">
        <v>9790.770730159084</v>
      </c>
      <c r="I35" s="10">
        <v>13468.136206028552</v>
      </c>
      <c r="J35" s="10">
        <v>23441.302814223567</v>
      </c>
      <c r="K35" s="10">
        <v>10032.619781264239</v>
      </c>
      <c r="L35" s="10">
        <v>56378.53997563085</v>
      </c>
      <c r="M35" s="10">
        <v>8426.063607678523</v>
      </c>
      <c r="N35" s="10">
        <v>46613.84493130458</v>
      </c>
    </row>
    <row r="36" spans="2:14" ht="12.75">
      <c r="B36" s="8" t="s">
        <v>19</v>
      </c>
      <c r="C36" s="10">
        <v>52677.620418381135</v>
      </c>
      <c r="D36" s="10">
        <v>61326.46638522523</v>
      </c>
      <c r="E36" s="10">
        <v>7212.966139347555</v>
      </c>
      <c r="F36" s="10">
        <v>16002.661337987933</v>
      </c>
      <c r="G36" s="10">
        <v>27361.31734480501</v>
      </c>
      <c r="H36" s="10">
        <v>72668.53147833925</v>
      </c>
      <c r="I36" s="10">
        <v>31770.750186850302</v>
      </c>
      <c r="J36" s="10">
        <v>11997.824537996948</v>
      </c>
      <c r="K36" s="10">
        <v>15986</v>
      </c>
      <c r="L36" s="10">
        <v>10256</v>
      </c>
      <c r="M36" s="10">
        <v>6474.219069887805</v>
      </c>
      <c r="N36" s="10">
        <v>26594.523812796306</v>
      </c>
    </row>
    <row r="38" ht="12.75">
      <c r="D38" s="10"/>
    </row>
    <row r="39" ht="12.75">
      <c r="D39" s="10"/>
    </row>
    <row r="40" ht="12.75">
      <c r="D4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1"/>
  <sheetViews>
    <sheetView showGridLines="0" zoomScalePageLayoutView="0" workbookViewId="0" topLeftCell="A1">
      <selection activeCell="P56" sqref="P56"/>
    </sheetView>
  </sheetViews>
  <sheetFormatPr defaultColWidth="8.796875" defaultRowHeight="14.25"/>
  <cols>
    <col min="1" max="1" width="9" style="8" customWidth="1"/>
    <col min="2" max="2" width="13.5" style="8" customWidth="1"/>
    <col min="3" max="5" width="9" style="8" bestFit="1" customWidth="1"/>
    <col min="6" max="6" width="8.8984375" style="8" bestFit="1" customWidth="1"/>
    <col min="7" max="7" width="9.09765625" style="8" bestFit="1" customWidth="1"/>
    <col min="8" max="8" width="9" style="8" bestFit="1" customWidth="1"/>
    <col min="9" max="9" width="8.19921875" style="8" bestFit="1" customWidth="1"/>
    <col min="10" max="10" width="8.59765625" style="8" bestFit="1" customWidth="1"/>
    <col min="11" max="11" width="9" style="8" bestFit="1" customWidth="1"/>
    <col min="12" max="12" width="9.09765625" style="8" bestFit="1" customWidth="1"/>
    <col min="13" max="13" width="9.19921875" style="8" bestFit="1" customWidth="1"/>
    <col min="14" max="14" width="9" style="8" bestFit="1" customWidth="1"/>
    <col min="15" max="16384" width="9" style="8" customWidth="1"/>
  </cols>
  <sheetData>
    <row r="2" spans="5:8" ht="12.75">
      <c r="E2" s="22">
        <v>1</v>
      </c>
      <c r="F2" s="22"/>
      <c r="G2" s="22"/>
      <c r="H2" s="22">
        <v>1</v>
      </c>
    </row>
    <row r="3" ht="12.75"/>
    <row r="5" spans="2:17" ht="12.75">
      <c r="B5" s="19"/>
      <c r="C5" s="20" t="s">
        <v>5</v>
      </c>
      <c r="D5" s="20" t="s">
        <v>2</v>
      </c>
      <c r="E5" s="20" t="s">
        <v>7</v>
      </c>
      <c r="F5" s="20" t="s">
        <v>33</v>
      </c>
      <c r="G5" s="20" t="s">
        <v>32</v>
      </c>
      <c r="H5" s="20" t="s">
        <v>31</v>
      </c>
      <c r="I5" s="20" t="s">
        <v>30</v>
      </c>
      <c r="J5" s="20" t="s">
        <v>29</v>
      </c>
      <c r="K5" s="20" t="s">
        <v>28</v>
      </c>
      <c r="L5" s="20" t="s">
        <v>27</v>
      </c>
      <c r="M5" s="20" t="s">
        <v>26</v>
      </c>
      <c r="N5" s="20" t="s">
        <v>25</v>
      </c>
      <c r="O5" s="21"/>
      <c r="P5" s="21"/>
      <c r="Q5" s="21"/>
    </row>
    <row r="6" spans="2:17" ht="12.75">
      <c r="B6" s="19" t="str">
        <f>CONCATENATE(VLOOKUP(E2,B39:C41,2,0)," ",VLOOKUP(H2,D39:E41,2,0))</f>
        <v>Polska Sprzedaż</v>
      </c>
      <c r="C6" s="23">
        <f ca="1">INDIRECT(ADDRESS($E$2*3+$H$2+24,C7+2,1,1,"Adres 2"))</f>
        <v>116956.35211643054</v>
      </c>
      <c r="D6" s="23">
        <f ca="1" t="shared" si="0" ref="D6:N6">INDIRECT(ADDRESS($E$2*3+$H$2+24,D7+2,1,1,"Adres 2"))</f>
        <v>94501.57290224796</v>
      </c>
      <c r="E6" s="23">
        <f ca="1" t="shared" si="0"/>
        <v>8215</v>
      </c>
      <c r="F6" s="23">
        <f ca="1" t="shared" si="0"/>
        <v>81836.23328743759</v>
      </c>
      <c r="G6" s="23">
        <f ca="1" t="shared" si="0"/>
        <v>80962.19090332516</v>
      </c>
      <c r="H6" s="23">
        <f ca="1" t="shared" si="0"/>
        <v>103462.16112172083</v>
      </c>
      <c r="I6" s="23">
        <f ca="1" t="shared" si="0"/>
        <v>30123.647394415217</v>
      </c>
      <c r="J6" s="23">
        <f ca="1" t="shared" si="0"/>
        <v>33669.07869547819</v>
      </c>
      <c r="K6" s="23">
        <f ca="1" t="shared" si="0"/>
        <v>23037.32821496226</v>
      </c>
      <c r="L6" s="23">
        <f ca="1" t="shared" si="0"/>
        <v>106402.88038080152</v>
      </c>
      <c r="M6" s="23">
        <f ca="1" t="shared" si="0"/>
        <v>14074.0648119925</v>
      </c>
      <c r="N6" s="23">
        <f ca="1" t="shared" si="0"/>
        <v>79065.47850683866</v>
      </c>
      <c r="O6" s="21"/>
      <c r="P6" s="21"/>
      <c r="Q6" s="21"/>
    </row>
    <row r="7" spans="3:17" ht="12.75"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1"/>
      <c r="P7" s="21"/>
      <c r="Q7" s="21"/>
    </row>
    <row r="8" spans="15:17" ht="12.75">
      <c r="O8" s="21"/>
      <c r="P8" s="21"/>
      <c r="Q8" s="21"/>
    </row>
    <row r="9" spans="15:16" ht="12.75">
      <c r="O9" s="21"/>
      <c r="P9" s="21"/>
    </row>
    <row r="24" ht="12.75">
      <c r="P24" s="8" t="s">
        <v>34</v>
      </c>
    </row>
    <row r="26" ht="12.75" hidden="1"/>
    <row r="27" spans="3:14" ht="12.75" hidden="1">
      <c r="C27" s="8" t="s">
        <v>5</v>
      </c>
      <c r="D27" s="8" t="s">
        <v>2</v>
      </c>
      <c r="E27" s="8" t="s">
        <v>7</v>
      </c>
      <c r="F27" s="8" t="s">
        <v>33</v>
      </c>
      <c r="G27" s="8" t="s">
        <v>32</v>
      </c>
      <c r="H27" s="8" t="s">
        <v>31</v>
      </c>
      <c r="I27" s="8" t="s">
        <v>30</v>
      </c>
      <c r="J27" s="8" t="s">
        <v>29</v>
      </c>
      <c r="K27" s="8" t="s">
        <v>28</v>
      </c>
      <c r="L27" s="8" t="s">
        <v>27</v>
      </c>
      <c r="M27" s="8" t="s">
        <v>26</v>
      </c>
      <c r="N27" s="8" t="s">
        <v>25</v>
      </c>
    </row>
    <row r="28" spans="1:14" ht="12.75" hidden="1">
      <c r="A28" s="8" t="s">
        <v>24</v>
      </c>
      <c r="B28" s="8" t="s">
        <v>23</v>
      </c>
      <c r="C28" s="10">
        <v>116956.35211643054</v>
      </c>
      <c r="D28" s="10">
        <v>94501.57290224796</v>
      </c>
      <c r="E28" s="10">
        <v>8215</v>
      </c>
      <c r="F28" s="10">
        <v>81836.23328743759</v>
      </c>
      <c r="G28" s="10">
        <v>80962.19090332516</v>
      </c>
      <c r="H28" s="10">
        <v>103462.16112172083</v>
      </c>
      <c r="I28" s="10">
        <v>30123.647394415217</v>
      </c>
      <c r="J28" s="10">
        <v>33669.07869547819</v>
      </c>
      <c r="K28" s="10">
        <v>23037.32821496226</v>
      </c>
      <c r="L28" s="10">
        <v>106402.88038080152</v>
      </c>
      <c r="M28" s="10">
        <v>14074.0648119925</v>
      </c>
      <c r="N28" s="10">
        <v>79065.47850683866</v>
      </c>
    </row>
    <row r="29" spans="2:14" ht="12.75" hidden="1">
      <c r="B29" s="8" t="s">
        <v>21</v>
      </c>
      <c r="C29" s="10">
        <v>41723.834815946204</v>
      </c>
      <c r="D29" s="10">
        <v>39514.599823942975</v>
      </c>
      <c r="E29" s="10">
        <v>3122.271775898376</v>
      </c>
      <c r="F29" s="10">
        <v>28089.083907456177</v>
      </c>
      <c r="G29" s="10">
        <v>30211.193971911973</v>
      </c>
      <c r="H29" s="10">
        <v>48170.6527078817</v>
      </c>
      <c r="I29" s="10">
        <v>13736.80676492877</v>
      </c>
      <c r="J29" s="10">
        <v>15324.300214568293</v>
      </c>
      <c r="K29" s="10">
        <v>9217.807639812427</v>
      </c>
      <c r="L29" s="10">
        <v>49076.90568748068</v>
      </c>
      <c r="M29" s="10">
        <v>4950.870768432138</v>
      </c>
      <c r="N29" s="10">
        <v>28508.94158370151</v>
      </c>
    </row>
    <row r="30" spans="2:14" ht="12.75" hidden="1">
      <c r="B30" s="8" t="s">
        <v>19</v>
      </c>
      <c r="C30" s="9">
        <v>30092.815347213484</v>
      </c>
      <c r="D30" s="9">
        <v>23660.277257186877</v>
      </c>
      <c r="E30" s="9">
        <v>2648.7493117164863</v>
      </c>
      <c r="F30" s="9">
        <v>21405.151055491762</v>
      </c>
      <c r="G30" s="9">
        <v>25820.172026089564</v>
      </c>
      <c r="H30" s="9">
        <v>28955.47306669588</v>
      </c>
      <c r="I30" s="9">
        <v>10394.19909791372</v>
      </c>
      <c r="J30" s="9">
        <v>12868.52406134733</v>
      </c>
      <c r="K30" s="9">
        <v>6168.951519139287</v>
      </c>
      <c r="L30" s="9">
        <v>38930.219256922624</v>
      </c>
      <c r="M30" s="9">
        <v>5227.399793264206</v>
      </c>
      <c r="N30" s="9">
        <v>18984.314016903914</v>
      </c>
    </row>
    <row r="31" spans="1:14" ht="12.75" hidden="1">
      <c r="A31" s="8" t="s">
        <v>22</v>
      </c>
      <c r="B31" s="8" t="s">
        <v>23</v>
      </c>
      <c r="C31" s="10">
        <v>176915.34279702813</v>
      </c>
      <c r="D31" s="10">
        <v>175409.45145913653</v>
      </c>
      <c r="E31" s="10">
        <v>37706.2649309393</v>
      </c>
      <c r="F31" s="10">
        <v>126519.1977550981</v>
      </c>
      <c r="G31" s="10">
        <v>60602.29069020253</v>
      </c>
      <c r="H31" s="10">
        <v>632219.3797324925</v>
      </c>
      <c r="I31" s="10">
        <v>2456.865713299816</v>
      </c>
      <c r="J31" s="10">
        <v>34707.17848017268</v>
      </c>
      <c r="K31" s="10">
        <v>18265.134841902563</v>
      </c>
      <c r="L31" s="10">
        <v>652150.3165467955</v>
      </c>
      <c r="M31" s="10">
        <v>29163.016528359138</v>
      </c>
      <c r="N31" s="10">
        <v>164082.35596788453</v>
      </c>
    </row>
    <row r="32" spans="2:14" ht="12.75" hidden="1">
      <c r="B32" s="8" t="s">
        <v>21</v>
      </c>
      <c r="C32" s="10">
        <v>85193.24352917976</v>
      </c>
      <c r="D32" s="10">
        <v>159287.46167602148</v>
      </c>
      <c r="E32" s="10">
        <v>6662.376307471201</v>
      </c>
      <c r="F32" s="10">
        <v>100171.15080642162</v>
      </c>
      <c r="G32" s="10">
        <v>88462.12940498885</v>
      </c>
      <c r="H32" s="10">
        <v>302064.5205783113</v>
      </c>
      <c r="I32" s="10">
        <v>55132.45659883533</v>
      </c>
      <c r="J32" s="10">
        <v>28675.414021070774</v>
      </c>
      <c r="K32" s="10">
        <v>24542.105545697257</v>
      </c>
      <c r="L32" s="10">
        <v>244260.5554598824</v>
      </c>
      <c r="M32" s="10">
        <v>5502.160123320019</v>
      </c>
      <c r="N32" s="10">
        <v>29278.24640657734</v>
      </c>
    </row>
    <row r="33" spans="2:14" ht="12.75" hidden="1">
      <c r="B33" s="8" t="s">
        <v>19</v>
      </c>
      <c r="C33" s="10">
        <v>6120.817739446415</v>
      </c>
      <c r="D33" s="10">
        <v>95170.35497859368</v>
      </c>
      <c r="E33" s="10">
        <v>12555</v>
      </c>
      <c r="F33" s="10">
        <v>55390.35415903111</v>
      </c>
      <c r="G33" s="10">
        <v>78185.2313169439</v>
      </c>
      <c r="H33" s="10">
        <v>176084.8325061036</v>
      </c>
      <c r="I33" s="10">
        <v>21350.28917576198</v>
      </c>
      <c r="J33" s="10">
        <v>12222</v>
      </c>
      <c r="K33" s="10">
        <v>41312.69115187734</v>
      </c>
      <c r="L33" s="10">
        <v>181267.15049425603</v>
      </c>
      <c r="M33" s="10">
        <v>26746.549151515024</v>
      </c>
      <c r="N33" s="10">
        <v>80963.90409925237</v>
      </c>
    </row>
    <row r="34" spans="1:14" ht="12.75" hidden="1">
      <c r="A34" s="8" t="s">
        <v>20</v>
      </c>
      <c r="B34" s="8" t="s">
        <v>23</v>
      </c>
      <c r="C34" s="10">
        <v>88946.82077276082</v>
      </c>
      <c r="D34" s="10">
        <v>86474.4384362041</v>
      </c>
      <c r="E34" s="10">
        <v>27242.98675263112</v>
      </c>
      <c r="F34" s="10">
        <v>207386.12900595478</v>
      </c>
      <c r="G34" s="10">
        <v>118581.53460034078</v>
      </c>
      <c r="H34" s="10">
        <v>270142.2498827998</v>
      </c>
      <c r="I34" s="10">
        <v>72752.92952487465</v>
      </c>
      <c r="J34" s="10">
        <v>64879.09412450807</v>
      </c>
      <c r="K34" s="10">
        <v>28462.45180498617</v>
      </c>
      <c r="L34" s="10">
        <v>175789.07708359088</v>
      </c>
      <c r="M34" s="10">
        <v>8989</v>
      </c>
      <c r="N34" s="10">
        <v>204848.85096134216</v>
      </c>
    </row>
    <row r="35" spans="2:14" ht="12.75" hidden="1">
      <c r="B35" s="8" t="s">
        <v>21</v>
      </c>
      <c r="C35" s="10">
        <v>8340.432056888472</v>
      </c>
      <c r="D35" s="10">
        <v>42914.26768979543</v>
      </c>
      <c r="E35" s="10">
        <v>7707.3506854462</v>
      </c>
      <c r="F35" s="10">
        <v>69969.79749853694</v>
      </c>
      <c r="G35" s="10">
        <v>9865</v>
      </c>
      <c r="H35" s="10">
        <v>9790.770730159084</v>
      </c>
      <c r="I35" s="10">
        <v>13468.136206028552</v>
      </c>
      <c r="J35" s="10">
        <v>23441.302814223567</v>
      </c>
      <c r="K35" s="10">
        <v>10032.619781264239</v>
      </c>
      <c r="L35" s="10">
        <v>56378.53997563085</v>
      </c>
      <c r="M35" s="10">
        <v>8426.063607678523</v>
      </c>
      <c r="N35" s="10">
        <v>46613.84493130458</v>
      </c>
    </row>
    <row r="36" spans="2:14" ht="12.75" hidden="1">
      <c r="B36" s="8" t="s">
        <v>19</v>
      </c>
      <c r="C36" s="10">
        <v>52677.620418381135</v>
      </c>
      <c r="D36" s="10">
        <v>61326.46638522523</v>
      </c>
      <c r="E36" s="10">
        <v>7212.966139347555</v>
      </c>
      <c r="F36" s="10">
        <v>16002.661337987933</v>
      </c>
      <c r="G36" s="10">
        <v>27361.31734480501</v>
      </c>
      <c r="H36" s="10">
        <v>72668.53147833925</v>
      </c>
      <c r="I36" s="10">
        <v>31770.750186850302</v>
      </c>
      <c r="J36" s="10">
        <v>11997.824537996948</v>
      </c>
      <c r="K36" s="10">
        <v>15986</v>
      </c>
      <c r="L36" s="10">
        <v>10256</v>
      </c>
      <c r="M36" s="10">
        <v>6474.219069887805</v>
      </c>
      <c r="N36" s="10">
        <v>26594.523812796306</v>
      </c>
    </row>
    <row r="37" ht="12.75" hidden="1"/>
    <row r="38" ht="12.75" hidden="1"/>
    <row r="39" spans="2:5" ht="12.75" hidden="1">
      <c r="B39" s="8">
        <v>1</v>
      </c>
      <c r="C39" s="8" t="s">
        <v>24</v>
      </c>
      <c r="D39" s="10">
        <v>1</v>
      </c>
      <c r="E39" s="8" t="s">
        <v>23</v>
      </c>
    </row>
    <row r="40" spans="2:5" ht="12.75" hidden="1">
      <c r="B40" s="8">
        <v>2</v>
      </c>
      <c r="C40" s="8" t="s">
        <v>22</v>
      </c>
      <c r="D40" s="10">
        <v>2</v>
      </c>
      <c r="E40" s="8" t="s">
        <v>21</v>
      </c>
    </row>
    <row r="41" spans="2:5" ht="12.75" hidden="1">
      <c r="B41" s="8">
        <v>3</v>
      </c>
      <c r="C41" s="8" t="s">
        <v>20</v>
      </c>
      <c r="D41" s="9">
        <v>3</v>
      </c>
      <c r="E41" s="8" t="s">
        <v>19</v>
      </c>
    </row>
    <row r="42" ht="12.75" hidden="1"/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7"/>
  <sheetViews>
    <sheetView showGridLines="0" zoomScalePageLayoutView="0" workbookViewId="0" topLeftCell="A1">
      <selection activeCell="C26" sqref="C26"/>
    </sheetView>
  </sheetViews>
  <sheetFormatPr defaultColWidth="8.796875" defaultRowHeight="14.25"/>
  <cols>
    <col min="1" max="1" width="9" style="1" customWidth="1"/>
    <col min="2" max="2" width="9.59765625" style="1" customWidth="1"/>
    <col min="3" max="3" width="10.3984375" style="1" bestFit="1" customWidth="1"/>
    <col min="4" max="4" width="14.69921875" style="1" customWidth="1"/>
    <col min="5" max="5" width="14.5" style="1" customWidth="1"/>
    <col min="6" max="6" width="10.3984375" style="1" customWidth="1"/>
    <col min="7" max="16384" width="9" style="1" customWidth="1"/>
  </cols>
  <sheetData>
    <row r="2" spans="2:6" s="15" customFormat="1" ht="43.5" customHeight="1">
      <c r="B2" s="16"/>
      <c r="C2" s="16" t="s">
        <v>62</v>
      </c>
      <c r="D2" s="16" t="s">
        <v>61</v>
      </c>
      <c r="E2" s="16" t="s">
        <v>60</v>
      </c>
      <c r="F2" s="16" t="s">
        <v>59</v>
      </c>
    </row>
    <row r="3" spans="2:6" ht="12.75">
      <c r="B3" s="3" t="s">
        <v>58</v>
      </c>
      <c r="C3" s="2">
        <v>6173.9058001615795</v>
      </c>
      <c r="D3" s="2">
        <v>6173.9058001615795</v>
      </c>
      <c r="E3" s="2">
        <v>6173.9058001615795</v>
      </c>
      <c r="F3" s="2">
        <v>6173.9058001615795</v>
      </c>
    </row>
    <row r="4" spans="2:6" ht="12.75" hidden="1">
      <c r="B4" s="3" t="s">
        <v>57</v>
      </c>
      <c r="C4" s="2">
        <v>10903.950225048498</v>
      </c>
      <c r="D4" s="2">
        <v>10903.950225048498</v>
      </c>
      <c r="E4" s="2">
        <v>10903.950225048498</v>
      </c>
      <c r="F4" s="2">
        <v>10903.950225048498</v>
      </c>
    </row>
    <row r="5" spans="2:6" ht="12.75">
      <c r="B5" s="3" t="s">
        <v>56</v>
      </c>
      <c r="C5" s="2">
        <v>4914.844916926522</v>
      </c>
      <c r="D5" s="2">
        <v>4914.844916926522</v>
      </c>
      <c r="E5" s="2">
        <v>4914.844916926522</v>
      </c>
      <c r="F5" s="2">
        <v>4914.844916926522</v>
      </c>
    </row>
    <row r="6" spans="2:6" ht="12.75">
      <c r="B6" s="3" t="s">
        <v>55</v>
      </c>
      <c r="C6" s="2">
        <v>10734.10058681342</v>
      </c>
      <c r="D6" s="2">
        <v>10734.10058681342</v>
      </c>
      <c r="E6" s="2">
        <v>10734.10058681342</v>
      </c>
      <c r="F6" s="2">
        <v>10734.10058681342</v>
      </c>
    </row>
    <row r="7" spans="2:6" ht="12.75">
      <c r="B7" s="3" t="s">
        <v>54</v>
      </c>
      <c r="C7" s="2">
        <v>9485.705201760009</v>
      </c>
      <c r="D7" s="2">
        <v>9485.705201760009</v>
      </c>
      <c r="E7" s="2">
        <v>9485.705201760009</v>
      </c>
      <c r="F7" s="2">
        <v>9485.705201760009</v>
      </c>
    </row>
    <row r="8" spans="2:6" ht="12.75">
      <c r="B8" s="14" t="s">
        <v>53</v>
      </c>
      <c r="C8" s="13">
        <f>SUM(C3:C7)</f>
        <v>42212.50673071003</v>
      </c>
      <c r="D8" s="13">
        <f>SUBTOTAL(9,D3:D7)</f>
        <v>42212.50673071003</v>
      </c>
      <c r="E8" s="13">
        <f>SUBTOTAL(109,E3:E7)</f>
        <v>31308.55650566153</v>
      </c>
      <c r="F8" s="13">
        <f>SUM(F3:F7)</f>
        <v>42212.50673071003</v>
      </c>
    </row>
    <row r="9" spans="2:6" ht="12.75">
      <c r="B9" s="3" t="s">
        <v>52</v>
      </c>
      <c r="C9" s="2">
        <v>9241.93020766341</v>
      </c>
      <c r="D9" s="2">
        <v>9241.93020766341</v>
      </c>
      <c r="E9" s="2">
        <v>9241.93020766341</v>
      </c>
      <c r="F9" s="2">
        <v>9241.93020766341</v>
      </c>
    </row>
    <row r="10" spans="2:6" ht="12.75">
      <c r="B10" s="3" t="s">
        <v>51</v>
      </c>
      <c r="C10" s="2">
        <v>2185.8988684741385</v>
      </c>
      <c r="D10" s="2">
        <v>2185.8988684741385</v>
      </c>
      <c r="E10" s="2">
        <v>2185.8988684741385</v>
      </c>
      <c r="F10" s="2">
        <v>2185.8988684741385</v>
      </c>
    </row>
    <row r="11" spans="2:6" ht="12.75">
      <c r="B11" s="3" t="s">
        <v>50</v>
      </c>
      <c r="C11" s="2">
        <v>4187.023229506962</v>
      </c>
      <c r="D11" s="2">
        <v>4187.023229506962</v>
      </c>
      <c r="E11" s="2">
        <v>4187.023229506962</v>
      </c>
      <c r="F11" s="2">
        <v>4187.023229506962</v>
      </c>
    </row>
    <row r="12" spans="2:6" ht="12.75">
      <c r="B12" s="3" t="s">
        <v>49</v>
      </c>
      <c r="C12" s="2">
        <v>1156.5234282541728</v>
      </c>
      <c r="D12" s="2">
        <v>1156.5234282541728</v>
      </c>
      <c r="E12" s="2">
        <v>1156.5234282541728</v>
      </c>
      <c r="F12" s="2">
        <v>1156.5234282541728</v>
      </c>
    </row>
    <row r="13" spans="2:6" ht="12.75">
      <c r="B13" s="14" t="s">
        <v>48</v>
      </c>
      <c r="C13" s="13">
        <f>SUM(C9:C12)</f>
        <v>16771.375733898683</v>
      </c>
      <c r="D13" s="13">
        <f>SUBTOTAL(9,D9:D12)</f>
        <v>16771.375733898683</v>
      </c>
      <c r="E13" s="13">
        <f>SUBTOTAL(109,E9:E12)</f>
        <v>16771.375733898683</v>
      </c>
      <c r="F13" s="13">
        <f>SUM(F9:F12)</f>
        <v>16771.375733898683</v>
      </c>
    </row>
    <row r="14" spans="2:6" ht="12.75">
      <c r="B14" s="3" t="s">
        <v>47</v>
      </c>
      <c r="C14" s="2">
        <v>3826.9094561872016</v>
      </c>
      <c r="D14" s="2">
        <v>3826.9094561872016</v>
      </c>
      <c r="E14" s="2">
        <v>3826.9094561872016</v>
      </c>
      <c r="F14" s="2">
        <v>3826.9094561872016</v>
      </c>
    </row>
    <row r="15" spans="2:6" ht="12.75">
      <c r="B15" s="3" t="s">
        <v>46</v>
      </c>
      <c r="C15" s="2">
        <v>10017.339868650293</v>
      </c>
      <c r="D15" s="2">
        <v>10017.339868650293</v>
      </c>
      <c r="E15" s="2">
        <v>10017.339868650293</v>
      </c>
      <c r="F15" s="2">
        <v>10017.339868650293</v>
      </c>
    </row>
    <row r="16" spans="2:6" ht="12.75">
      <c r="B16" s="3" t="s">
        <v>45</v>
      </c>
      <c r="C16" s="2">
        <v>4754.917768926397</v>
      </c>
      <c r="D16" s="2">
        <v>4754.917768926397</v>
      </c>
      <c r="E16" s="2">
        <v>4754.917768926397</v>
      </c>
      <c r="F16" s="2">
        <v>4754.917768926397</v>
      </c>
    </row>
    <row r="17" spans="2:6" ht="12.75">
      <c r="B17" s="3" t="s">
        <v>44</v>
      </c>
      <c r="C17" s="2">
        <v>10113.192895288152</v>
      </c>
      <c r="D17" s="2">
        <v>10113.192895288152</v>
      </c>
      <c r="E17" s="2">
        <v>10113.192895288152</v>
      </c>
      <c r="F17" s="2">
        <v>10113.192895288152</v>
      </c>
    </row>
    <row r="18" spans="2:6" ht="12.75">
      <c r="B18" s="14" t="s">
        <v>43</v>
      </c>
      <c r="C18" s="13">
        <f>SUM(C14:C17)</f>
        <v>28712.35998905204</v>
      </c>
      <c r="D18" s="13">
        <f>SUBTOTAL(9,D14:D17)</f>
        <v>28712.35998905204</v>
      </c>
      <c r="E18" s="13">
        <f>SUBTOTAL(109,E14:E17)</f>
        <v>28712.35998905204</v>
      </c>
      <c r="F18" s="13">
        <f>SUM(F14:F17)</f>
        <v>28712.35998905204</v>
      </c>
    </row>
    <row r="19" spans="2:6" ht="12.75">
      <c r="B19" s="3" t="s">
        <v>42</v>
      </c>
      <c r="C19" s="2">
        <v>10676.5609622808</v>
      </c>
      <c r="D19" s="2">
        <v>10676.5609622808</v>
      </c>
      <c r="E19" s="2">
        <v>10676.5609622808</v>
      </c>
      <c r="F19" s="2">
        <v>10676.5609622808</v>
      </c>
    </row>
    <row r="20" spans="2:6" ht="12.75">
      <c r="B20" s="3" t="s">
        <v>41</v>
      </c>
      <c r="C20" s="2">
        <v>5818.9961304144945</v>
      </c>
      <c r="D20" s="2">
        <v>5818.9961304144945</v>
      </c>
      <c r="E20" s="2">
        <v>5818.9961304144945</v>
      </c>
      <c r="F20" s="2">
        <v>5818.9961304144945</v>
      </c>
    </row>
    <row r="21" spans="2:6" ht="12.75">
      <c r="B21" s="3" t="s">
        <v>40</v>
      </c>
      <c r="C21" s="2">
        <v>6350.218796750376</v>
      </c>
      <c r="D21" s="2">
        <v>6350.218796750376</v>
      </c>
      <c r="E21" s="2">
        <v>6350.218796750376</v>
      </c>
      <c r="F21" s="2">
        <v>6350.218796750376</v>
      </c>
    </row>
    <row r="22" spans="2:6" ht="12.75">
      <c r="B22" s="3" t="s">
        <v>39</v>
      </c>
      <c r="C22" s="2">
        <v>10942.635743117431</v>
      </c>
      <c r="D22" s="2">
        <v>10942.635743117431</v>
      </c>
      <c r="E22" s="2">
        <v>10942.635743117431</v>
      </c>
      <c r="F22" s="2">
        <v>10942.635743117431</v>
      </c>
    </row>
    <row r="23" spans="2:6" ht="12.75">
      <c r="B23" s="3" t="s">
        <v>38</v>
      </c>
      <c r="C23" s="2">
        <v>8051.0739890204295</v>
      </c>
      <c r="D23" s="2">
        <v>8051.0739890204295</v>
      </c>
      <c r="E23" s="2">
        <v>8051.0739890204295</v>
      </c>
      <c r="F23" s="2">
        <v>8051.0739890204295</v>
      </c>
    </row>
    <row r="24" spans="2:6" ht="12.75">
      <c r="B24" s="3" t="s">
        <v>37</v>
      </c>
      <c r="C24" s="2">
        <v>7373.811487518077</v>
      </c>
      <c r="D24" s="2">
        <v>7373.811487518077</v>
      </c>
      <c r="E24" s="2">
        <v>7373.811487518077</v>
      </c>
      <c r="F24" s="2">
        <v>7373.811487518077</v>
      </c>
    </row>
    <row r="25" spans="2:6" ht="12.75">
      <c r="B25" s="14" t="s">
        <v>36</v>
      </c>
      <c r="C25" s="13">
        <f>SUM(C19:C24)</f>
        <v>49213.29710910161</v>
      </c>
      <c r="D25" s="13">
        <f>SUBTOTAL(9,D19:D24)</f>
        <v>49213.29710910161</v>
      </c>
      <c r="E25" s="13">
        <f>SUBTOTAL(109,E19:E24)</f>
        <v>49213.29710910161</v>
      </c>
      <c r="F25" s="13">
        <f>SUM(F19:F24)</f>
        <v>49213.29710910161</v>
      </c>
    </row>
    <row r="26" spans="2:6" ht="12.75">
      <c r="B26" s="14" t="s">
        <v>35</v>
      </c>
      <c r="C26" s="12">
        <f>SUM(C3:C25)</f>
        <v>273819.07912552473</v>
      </c>
      <c r="D26" s="13">
        <f>SUBTOTAL(9,D3:D24)</f>
        <v>136909.5395627624</v>
      </c>
      <c r="E26" s="12">
        <f>SUBTOTAL(109,E3:E24)</f>
        <v>126005.58933771386</v>
      </c>
      <c r="F26" s="12">
        <f>SUBTOTAL(9,F3:F25)</f>
        <v>273819.07912552473</v>
      </c>
    </row>
    <row r="27" ht="12.75">
      <c r="C27" s="11">
        <f>C25+C18+C13+C8</f>
        <v>136909.53956276237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2"/>
  <sheetViews>
    <sheetView showGridLines="0" workbookViewId="0" topLeftCell="A1">
      <selection activeCell="G3" sqref="G3"/>
    </sheetView>
  </sheetViews>
  <sheetFormatPr defaultColWidth="8.796875" defaultRowHeight="14.25"/>
  <cols>
    <col min="1" max="1" width="5.09765625" style="0" customWidth="1"/>
    <col min="2" max="2" width="11" style="0" bestFit="1" customWidth="1"/>
    <col min="3" max="3" width="12.19921875" style="0" bestFit="1" customWidth="1"/>
    <col min="4" max="4" width="12" style="0" customWidth="1"/>
    <col min="5" max="5" width="12.3984375" style="0" bestFit="1" customWidth="1"/>
    <col min="6" max="6" width="9.09765625" style="0" bestFit="1" customWidth="1"/>
    <col min="7" max="7" width="9" style="34" customWidth="1"/>
  </cols>
  <sheetData>
    <row r="2" spans="2:7" ht="14.25">
      <c r="B2" s="29" t="s">
        <v>63</v>
      </c>
      <c r="C2" s="29" t="s">
        <v>64</v>
      </c>
      <c r="D2" s="29" t="s">
        <v>65</v>
      </c>
      <c r="E2" s="30" t="s">
        <v>66</v>
      </c>
      <c r="F2" s="31" t="s">
        <v>23</v>
      </c>
      <c r="G2" s="32" t="s">
        <v>113</v>
      </c>
    </row>
    <row r="3" spans="2:7" ht="14.25">
      <c r="B3" s="25" t="s">
        <v>101</v>
      </c>
      <c r="C3" s="25" t="s">
        <v>102</v>
      </c>
      <c r="D3" s="25" t="s">
        <v>103</v>
      </c>
      <c r="E3" s="26">
        <v>100</v>
      </c>
      <c r="F3" s="27">
        <v>730700</v>
      </c>
      <c r="G3" s="33"/>
    </row>
    <row r="4" spans="2:7" ht="14.25">
      <c r="B4" s="25" t="s">
        <v>106</v>
      </c>
      <c r="C4" s="25" t="s">
        <v>107</v>
      </c>
      <c r="D4" s="25" t="s">
        <v>103</v>
      </c>
      <c r="E4" s="26">
        <v>94</v>
      </c>
      <c r="F4" s="27">
        <v>699543</v>
      </c>
      <c r="G4" s="33"/>
    </row>
    <row r="5" spans="2:7" ht="14.25">
      <c r="B5" s="25" t="s">
        <v>109</v>
      </c>
      <c r="C5" s="25" t="s">
        <v>110</v>
      </c>
      <c r="D5" s="25" t="s">
        <v>103</v>
      </c>
      <c r="E5" s="28">
        <v>99</v>
      </c>
      <c r="F5" s="27">
        <v>678543</v>
      </c>
      <c r="G5" s="33"/>
    </row>
    <row r="6" spans="2:7" ht="14.25">
      <c r="B6" s="25" t="s">
        <v>87</v>
      </c>
      <c r="C6" s="25" t="s">
        <v>76</v>
      </c>
      <c r="D6" s="25" t="s">
        <v>88</v>
      </c>
      <c r="E6" s="26">
        <v>114</v>
      </c>
      <c r="F6" s="27">
        <v>1019980</v>
      </c>
      <c r="G6" s="33"/>
    </row>
    <row r="7" spans="2:7" ht="14.25">
      <c r="B7" s="25" t="s">
        <v>90</v>
      </c>
      <c r="C7" s="25" t="s">
        <v>91</v>
      </c>
      <c r="D7" s="25" t="s">
        <v>88</v>
      </c>
      <c r="E7" s="28">
        <v>86</v>
      </c>
      <c r="F7" s="27">
        <v>987345</v>
      </c>
      <c r="G7" s="33"/>
    </row>
    <row r="8" spans="2:7" ht="14.25">
      <c r="B8" s="25" t="s">
        <v>94</v>
      </c>
      <c r="C8" s="25" t="s">
        <v>92</v>
      </c>
      <c r="D8" s="25" t="s">
        <v>88</v>
      </c>
      <c r="E8" s="26">
        <v>75</v>
      </c>
      <c r="F8" s="27">
        <v>882140</v>
      </c>
      <c r="G8" s="33"/>
    </row>
    <row r="9" spans="2:7" ht="14.25">
      <c r="B9" s="25" t="s">
        <v>81</v>
      </c>
      <c r="C9" s="25" t="s">
        <v>95</v>
      </c>
      <c r="D9" s="25" t="s">
        <v>88</v>
      </c>
      <c r="E9" s="26">
        <v>80</v>
      </c>
      <c r="F9" s="27">
        <v>776146</v>
      </c>
      <c r="G9" s="33"/>
    </row>
    <row r="10" spans="2:7" ht="14.25">
      <c r="B10" s="25" t="s">
        <v>96</v>
      </c>
      <c r="C10" s="25" t="s">
        <v>100</v>
      </c>
      <c r="D10" s="25" t="s">
        <v>88</v>
      </c>
      <c r="E10" s="26">
        <v>90</v>
      </c>
      <c r="F10" s="27">
        <v>708533</v>
      </c>
      <c r="G10" s="33"/>
    </row>
    <row r="11" spans="2:7" ht="14.25">
      <c r="B11" s="25" t="s">
        <v>78</v>
      </c>
      <c r="C11" s="25" t="s">
        <v>79</v>
      </c>
      <c r="D11" s="25" t="s">
        <v>80</v>
      </c>
      <c r="E11" s="26">
        <v>68</v>
      </c>
      <c r="F11" s="27">
        <v>1050736</v>
      </c>
      <c r="G11" s="33"/>
    </row>
    <row r="12" spans="2:7" ht="14.25">
      <c r="B12" s="25" t="s">
        <v>67</v>
      </c>
      <c r="C12" s="25" t="s">
        <v>68</v>
      </c>
      <c r="D12" s="25" t="s">
        <v>69</v>
      </c>
      <c r="E12" s="26">
        <v>116</v>
      </c>
      <c r="F12" s="27">
        <v>1091244</v>
      </c>
      <c r="G12" s="33"/>
    </row>
    <row r="13" spans="2:7" ht="14.25">
      <c r="B13" s="25" t="s">
        <v>86</v>
      </c>
      <c r="C13" s="25" t="s">
        <v>74</v>
      </c>
      <c r="D13" s="25" t="s">
        <v>69</v>
      </c>
      <c r="E13" s="26">
        <v>58</v>
      </c>
      <c r="F13" s="27">
        <v>894569</v>
      </c>
      <c r="G13" s="33"/>
    </row>
    <row r="14" spans="2:7" ht="14.25">
      <c r="B14" s="25" t="s">
        <v>98</v>
      </c>
      <c r="C14" s="25" t="s">
        <v>108</v>
      </c>
      <c r="D14" s="25" t="s">
        <v>69</v>
      </c>
      <c r="E14" s="26">
        <v>83</v>
      </c>
      <c r="F14" s="27">
        <v>543434</v>
      </c>
      <c r="G14" s="33"/>
    </row>
    <row r="15" spans="2:7" ht="14.25">
      <c r="B15" s="25" t="s">
        <v>78</v>
      </c>
      <c r="C15" s="25" t="s">
        <v>92</v>
      </c>
      <c r="D15" s="25" t="s">
        <v>93</v>
      </c>
      <c r="E15" s="26">
        <v>42</v>
      </c>
      <c r="F15" s="27">
        <v>980514</v>
      </c>
      <c r="G15" s="33"/>
    </row>
    <row r="16" spans="2:7" ht="14.25">
      <c r="B16" s="25" t="s">
        <v>73</v>
      </c>
      <c r="C16" s="25" t="s">
        <v>74</v>
      </c>
      <c r="D16" s="25" t="s">
        <v>75</v>
      </c>
      <c r="E16" s="26">
        <v>35</v>
      </c>
      <c r="F16" s="27">
        <v>1054341</v>
      </c>
      <c r="G16" s="33"/>
    </row>
    <row r="17" spans="2:7" ht="14.25">
      <c r="B17" s="25" t="s">
        <v>86</v>
      </c>
      <c r="C17" s="25" t="s">
        <v>79</v>
      </c>
      <c r="D17" s="25" t="s">
        <v>75</v>
      </c>
      <c r="E17" s="26">
        <v>103</v>
      </c>
      <c r="F17" s="27">
        <v>1021001</v>
      </c>
      <c r="G17" s="33"/>
    </row>
    <row r="18" spans="2:7" ht="14.25">
      <c r="B18" s="25" t="s">
        <v>98</v>
      </c>
      <c r="C18" s="25" t="s">
        <v>68</v>
      </c>
      <c r="D18" s="25" t="s">
        <v>75</v>
      </c>
      <c r="E18" s="26">
        <v>47</v>
      </c>
      <c r="F18" s="27">
        <v>803564</v>
      </c>
      <c r="G18" s="33"/>
    </row>
    <row r="19" spans="2:7" ht="14.25">
      <c r="B19" s="25" t="s">
        <v>84</v>
      </c>
      <c r="C19" s="25" t="s">
        <v>108</v>
      </c>
      <c r="D19" s="25" t="s">
        <v>75</v>
      </c>
      <c r="E19" s="26">
        <v>48</v>
      </c>
      <c r="F19" s="27">
        <v>697530</v>
      </c>
      <c r="G19" s="33"/>
    </row>
    <row r="20" spans="2:7" ht="14.25">
      <c r="B20" s="25" t="s">
        <v>70</v>
      </c>
      <c r="C20" s="25" t="s">
        <v>71</v>
      </c>
      <c r="D20" s="25" t="s">
        <v>72</v>
      </c>
      <c r="E20" s="26">
        <v>125</v>
      </c>
      <c r="F20" s="27">
        <v>1056233</v>
      </c>
      <c r="G20" s="33"/>
    </row>
    <row r="21" spans="2:7" ht="14.25">
      <c r="B21" s="25" t="s">
        <v>84</v>
      </c>
      <c r="C21" s="25" t="s">
        <v>85</v>
      </c>
      <c r="D21" s="25" t="s">
        <v>72</v>
      </c>
      <c r="E21" s="26">
        <v>80</v>
      </c>
      <c r="F21" s="27">
        <v>1022010</v>
      </c>
      <c r="G21" s="33"/>
    </row>
    <row r="22" spans="2:7" ht="14.25">
      <c r="B22" s="25" t="s">
        <v>73</v>
      </c>
      <c r="C22" s="25" t="s">
        <v>89</v>
      </c>
      <c r="D22" s="25" t="s">
        <v>72</v>
      </c>
      <c r="E22" s="26">
        <v>32</v>
      </c>
      <c r="F22" s="27">
        <v>988596</v>
      </c>
      <c r="G22" s="33"/>
    </row>
    <row r="23" spans="2:7" ht="14.25">
      <c r="B23" s="25" t="s">
        <v>104</v>
      </c>
      <c r="C23" s="25" t="s">
        <v>111</v>
      </c>
      <c r="D23" s="25" t="s">
        <v>72</v>
      </c>
      <c r="E23" s="26">
        <v>40</v>
      </c>
      <c r="F23" s="27">
        <v>613184</v>
      </c>
      <c r="G23" s="33"/>
    </row>
    <row r="24" spans="2:7" ht="14.25">
      <c r="B24" s="25" t="s">
        <v>104</v>
      </c>
      <c r="C24" s="25" t="s">
        <v>85</v>
      </c>
      <c r="D24" s="25" t="s">
        <v>105</v>
      </c>
      <c r="E24" s="26">
        <v>113</v>
      </c>
      <c r="F24" s="27">
        <v>726622</v>
      </c>
      <c r="G24" s="33"/>
    </row>
    <row r="25" spans="2:7" ht="14.25">
      <c r="B25" s="25" t="s">
        <v>101</v>
      </c>
      <c r="C25" s="25" t="s">
        <v>71</v>
      </c>
      <c r="D25" s="25" t="s">
        <v>105</v>
      </c>
      <c r="E25" s="26">
        <v>40</v>
      </c>
      <c r="F25" s="27">
        <v>667089</v>
      </c>
      <c r="G25" s="33"/>
    </row>
    <row r="26" spans="2:7" ht="14.25">
      <c r="B26" s="25" t="s">
        <v>112</v>
      </c>
      <c r="C26" s="25" t="s">
        <v>89</v>
      </c>
      <c r="D26" s="25" t="s">
        <v>105</v>
      </c>
      <c r="E26" s="26">
        <v>30</v>
      </c>
      <c r="F26" s="27">
        <v>565505</v>
      </c>
      <c r="G26" s="33"/>
    </row>
    <row r="27" spans="2:7" ht="14.25">
      <c r="B27" s="25" t="s">
        <v>106</v>
      </c>
      <c r="C27" s="25" t="s">
        <v>111</v>
      </c>
      <c r="D27" s="25" t="s">
        <v>105</v>
      </c>
      <c r="E27" s="26">
        <v>115</v>
      </c>
      <c r="F27" s="27">
        <v>539117</v>
      </c>
      <c r="G27" s="33"/>
    </row>
    <row r="28" spans="2:7" ht="14.25">
      <c r="B28" s="25" t="s">
        <v>67</v>
      </c>
      <c r="C28" s="25" t="s">
        <v>76</v>
      </c>
      <c r="D28" s="25" t="s">
        <v>77</v>
      </c>
      <c r="E28" s="26">
        <v>64</v>
      </c>
      <c r="F28" s="27">
        <v>1051350</v>
      </c>
      <c r="G28" s="33"/>
    </row>
    <row r="29" spans="2:7" ht="14.25">
      <c r="B29" s="25" t="s">
        <v>81</v>
      </c>
      <c r="C29" s="25" t="s">
        <v>82</v>
      </c>
      <c r="D29" s="25" t="s">
        <v>83</v>
      </c>
      <c r="E29" s="26">
        <v>58</v>
      </c>
      <c r="F29" s="27">
        <v>1024183</v>
      </c>
      <c r="G29" s="33"/>
    </row>
    <row r="30" spans="2:7" ht="14.25">
      <c r="B30" s="25" t="s">
        <v>94</v>
      </c>
      <c r="C30" s="25" t="s">
        <v>95</v>
      </c>
      <c r="D30" s="25" t="s">
        <v>83</v>
      </c>
      <c r="E30" s="26">
        <v>96</v>
      </c>
      <c r="F30" s="27">
        <v>823468</v>
      </c>
      <c r="G30" s="33"/>
    </row>
    <row r="31" spans="2:7" ht="14.25">
      <c r="B31" s="25" t="s">
        <v>96</v>
      </c>
      <c r="C31" s="25" t="s">
        <v>97</v>
      </c>
      <c r="D31" s="25" t="s">
        <v>83</v>
      </c>
      <c r="E31" s="26">
        <v>111</v>
      </c>
      <c r="F31" s="27">
        <v>809054</v>
      </c>
      <c r="G31" s="33"/>
    </row>
    <row r="32" spans="2:7" ht="14.25">
      <c r="B32" s="25" t="s">
        <v>99</v>
      </c>
      <c r="C32" s="25" t="s">
        <v>100</v>
      </c>
      <c r="D32" s="25" t="s">
        <v>83</v>
      </c>
      <c r="E32" s="26">
        <v>53</v>
      </c>
      <c r="F32" s="27">
        <v>786293</v>
      </c>
      <c r="G32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6"/>
  <sheetViews>
    <sheetView showGridLines="0" zoomScalePageLayoutView="0" workbookViewId="0" topLeftCell="A1">
      <selection activeCell="I6" sqref="I6"/>
    </sheetView>
  </sheetViews>
  <sheetFormatPr defaultColWidth="8.796875" defaultRowHeight="14.25"/>
  <cols>
    <col min="2" max="2" width="9.3984375" style="0" bestFit="1" customWidth="1"/>
    <col min="3" max="3" width="9" style="34" customWidth="1"/>
    <col min="5" max="5" width="10.59765625" style="0" customWidth="1"/>
    <col min="6" max="6" width="10" style="0" customWidth="1"/>
  </cols>
  <sheetData>
    <row r="2" spans="2:8" s="41" customFormat="1" ht="15">
      <c r="B2" s="41" t="s">
        <v>134</v>
      </c>
      <c r="C2" s="42"/>
      <c r="E2" s="41" t="s">
        <v>135</v>
      </c>
      <c r="H2" s="41" t="s">
        <v>136</v>
      </c>
    </row>
    <row r="4" spans="2:3" ht="14.25">
      <c r="B4" s="46" t="s">
        <v>114</v>
      </c>
      <c r="C4" s="33" t="s">
        <v>115</v>
      </c>
    </row>
    <row r="5" spans="2:5" ht="14.25">
      <c r="B5" s="46" t="s">
        <v>116</v>
      </c>
      <c r="C5" s="47">
        <v>178.7129940648096</v>
      </c>
      <c r="E5" s="43" t="s">
        <v>114</v>
      </c>
    </row>
    <row r="6" spans="2:9" ht="14.25">
      <c r="B6" s="46" t="s">
        <v>117</v>
      </c>
      <c r="C6" s="47">
        <v>111.43870465051262</v>
      </c>
      <c r="E6" s="44" t="s">
        <v>118</v>
      </c>
      <c r="H6" s="35" t="s">
        <v>119</v>
      </c>
      <c r="I6" s="36">
        <f>DSUM(B4:C16,C4,E5:E9)</f>
        <v>1000</v>
      </c>
    </row>
    <row r="7" spans="2:9" ht="14.25">
      <c r="B7" s="46" t="s">
        <v>118</v>
      </c>
      <c r="C7" s="47">
        <v>100</v>
      </c>
      <c r="E7" s="44" t="s">
        <v>120</v>
      </c>
      <c r="H7" s="37" t="s">
        <v>121</v>
      </c>
      <c r="I7" s="49">
        <f>DAVERAGE(B4:C16,C4,E5:E9)</f>
        <v>250</v>
      </c>
    </row>
    <row r="8" spans="2:9" ht="14.25">
      <c r="B8" s="46" t="s">
        <v>122</v>
      </c>
      <c r="C8" s="47">
        <v>179.65877174588553</v>
      </c>
      <c r="E8" s="44" t="s">
        <v>123</v>
      </c>
      <c r="H8" s="37" t="s">
        <v>124</v>
      </c>
      <c r="I8" s="49">
        <f>DMAX(B4:C16,C4,E5:E9)</f>
        <v>400</v>
      </c>
    </row>
    <row r="9" spans="2:9" ht="14.25">
      <c r="B9" s="46" t="s">
        <v>125</v>
      </c>
      <c r="C9" s="47">
        <v>94.00382133333372</v>
      </c>
      <c r="E9" s="45" t="s">
        <v>126</v>
      </c>
      <c r="H9" s="38" t="s">
        <v>127</v>
      </c>
      <c r="I9" s="50">
        <f>DCOUNT(B4:C16,C4,E5:E9)</f>
        <v>4</v>
      </c>
    </row>
    <row r="10" spans="2:9" ht="14.25">
      <c r="B10" s="46" t="s">
        <v>120</v>
      </c>
      <c r="C10" s="47">
        <v>200</v>
      </c>
      <c r="I10" s="48"/>
    </row>
    <row r="11" spans="2:9" ht="14.25">
      <c r="B11" s="46" t="s">
        <v>128</v>
      </c>
      <c r="C11" s="47">
        <v>166.84831508588906</v>
      </c>
      <c r="I11" s="48"/>
    </row>
    <row r="12" spans="2:9" ht="14.25">
      <c r="B12" s="46" t="s">
        <v>129</v>
      </c>
      <c r="C12" s="47">
        <v>188.20605838968012</v>
      </c>
      <c r="E12" s="35" t="s">
        <v>115</v>
      </c>
      <c r="F12" s="36" t="s">
        <v>115</v>
      </c>
      <c r="H12" s="40" t="s">
        <v>119</v>
      </c>
      <c r="I12" s="51">
        <f>DSUM(B4:C16,C4,E12:F13)</f>
        <v>1430.9580601008822</v>
      </c>
    </row>
    <row r="13" spans="2:9" ht="14.25">
      <c r="B13" s="46" t="s">
        <v>123</v>
      </c>
      <c r="C13" s="47">
        <v>300</v>
      </c>
      <c r="E13" s="38" t="s">
        <v>130</v>
      </c>
      <c r="F13" s="39" t="s">
        <v>131</v>
      </c>
      <c r="I13" s="48"/>
    </row>
    <row r="14" spans="2:9" ht="14.25">
      <c r="B14" s="46" t="s">
        <v>132</v>
      </c>
      <c r="C14" s="47">
        <v>106.09321616410534</v>
      </c>
      <c r="I14" s="48"/>
    </row>
    <row r="15" spans="2:3" ht="14.25">
      <c r="B15" s="46" t="s">
        <v>133</v>
      </c>
      <c r="C15" s="47">
        <v>79.49909317556502</v>
      </c>
    </row>
    <row r="16" spans="2:3" ht="14.25">
      <c r="B16" s="46" t="s">
        <v>126</v>
      </c>
      <c r="C16" s="47">
        <v>400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Szyperski</dc:creator>
  <cp:keywords/>
  <dc:description/>
  <cp:lastModifiedBy>Przemysław Szyperski</cp:lastModifiedBy>
  <dcterms:created xsi:type="dcterms:W3CDTF">2009-04-15T21:06:10Z</dcterms:created>
  <dcterms:modified xsi:type="dcterms:W3CDTF">2010-03-04T15:40:56Z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